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5D74096B-61F6-426A-B734-1E4286BF5CD7}" xr6:coauthVersionLast="47" xr6:coauthVersionMax="47" xr10:uidLastSave="{00000000-0000-0000-0000-000000000000}"/>
  <bookViews>
    <workbookView xWindow="-120" yWindow="-120" windowWidth="20730" windowHeight="11040" firstSheet="2" activeTab="4" xr2:uid="{00000000-000D-0000-FFFF-FFFF00000000}"/>
  </bookViews>
  <sheets>
    <sheet name="Mapa de riesgos" sheetId="1" r:id="rId1"/>
    <sheet name="FORMULAS" sheetId="7" state="hidden" r:id="rId2"/>
    <sheet name="2025- Tablas Inherente" sheetId="2" r:id="rId3"/>
    <sheet name="2025- Mapa Calor R Inherente" sheetId="3" r:id="rId4"/>
    <sheet name="Tipologia RResidual" sheetId="4" r:id="rId5"/>
    <sheet name="2025- Mapa Calor R Residual" sheetId="5" r:id="rId6"/>
    <sheet name="Criterios" sheetId="6" state="hidden" r:id="rId7"/>
  </sheets>
  <definedNames>
    <definedName name="_xlnm._FilterDatabase" localSheetId="0" hidden="1">'Mapa de riesgos'!$A$12:$CW$70</definedName>
    <definedName name="ACCION" localSheetId="0">#REF!</definedName>
    <definedName name="ACCION">#REF!</definedName>
    <definedName name="Activo" localSheetId="0">'Mapa de riesgos'!#REF!</definedName>
    <definedName name="Activo">#REF!</definedName>
    <definedName name="ALTO" localSheetId="0">#REF!</definedName>
    <definedName name="ALTO">#REF!</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riesgos'!#REF!</definedName>
    <definedName name="Causa">#REF!</definedName>
    <definedName name="Clasificacion" localSheetId="0">'Mapa de riesgos'!#REF!</definedName>
    <definedName name="Clasificacion">#REF!</definedName>
    <definedName name="Consecuencia" localSheetId="0">'Mapa de riesgos'!#REF!</definedName>
    <definedName name="Consecuencia">#REF!</definedName>
    <definedName name="Dependencia" localSheetId="0">'Mapa de riesgos'!#REF!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riesgos'!$B$7</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riesgos'!$B$7</definedName>
    <definedName name="Proces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1" l="1"/>
  <c r="W23" i="1"/>
  <c r="U13" i="1"/>
  <c r="G67" i="1" l="1"/>
  <c r="U14" i="1" l="1"/>
  <c r="U22" i="1"/>
  <c r="U53" i="1"/>
  <c r="X36" i="1"/>
  <c r="J36" i="1"/>
  <c r="K36" i="1" s="1"/>
  <c r="W37" i="1"/>
  <c r="Z37" i="1"/>
  <c r="N36" i="1"/>
  <c r="X31" i="1"/>
  <c r="J31" i="1"/>
  <c r="K31" i="1" s="1"/>
  <c r="W31" i="1"/>
  <c r="Z31" i="1"/>
  <c r="N31" i="1"/>
  <c r="U31" i="1"/>
  <c r="J30" i="1"/>
  <c r="L30" i="1" s="1"/>
  <c r="O30" i="1"/>
  <c r="O31" i="1"/>
  <c r="G31" i="1"/>
  <c r="A19" i="1"/>
  <c r="A21" i="1" s="1"/>
  <c r="A22" i="1" s="1"/>
  <c r="A23" i="1" s="1"/>
  <c r="A24" i="1" s="1"/>
  <c r="A25" i="1" s="1"/>
  <c r="A26" i="1" s="1"/>
  <c r="A27" i="1" s="1"/>
  <c r="A28" i="1" s="1"/>
  <c r="A29" i="1" s="1"/>
  <c r="A30" i="1" s="1"/>
  <c r="A31" i="1" s="1"/>
  <c r="A32" i="1" s="1"/>
  <c r="A33" i="1" s="1"/>
  <c r="A34" i="1" s="1"/>
  <c r="A35" i="1" s="1"/>
  <c r="A36" i="1" s="1"/>
  <c r="A38" i="1" s="1"/>
  <c r="A39" i="1" s="1"/>
  <c r="A40" i="1" s="1"/>
  <c r="A41" i="1" s="1"/>
  <c r="A42" i="1" s="1"/>
  <c r="A46" i="1" s="1"/>
  <c r="A48" i="1" s="1"/>
  <c r="A49" i="1" s="1"/>
  <c r="A50" i="1" s="1"/>
  <c r="A51" i="1" s="1"/>
  <c r="A54" i="1" s="1"/>
  <c r="A58" i="1" s="1"/>
  <c r="A60" i="1" s="1"/>
  <c r="A61" i="1" s="1"/>
  <c r="A62" i="1" s="1"/>
  <c r="A63" i="1" s="1"/>
  <c r="A64" i="1" s="1"/>
  <c r="A65" i="1" s="1"/>
  <c r="A66" i="1" s="1"/>
  <c r="A67" i="1" s="1"/>
  <c r="Z25" i="1"/>
  <c r="W25" i="1"/>
  <c r="X25" i="1"/>
  <c r="J25" i="1"/>
  <c r="K25" i="1" s="1"/>
  <c r="N25" i="1"/>
  <c r="U25" i="1"/>
  <c r="O25" i="1"/>
  <c r="G25" i="1"/>
  <c r="X67" i="1"/>
  <c r="N67" i="1"/>
  <c r="W69" i="1"/>
  <c r="Z69" i="1"/>
  <c r="J67" i="1"/>
  <c r="K67" i="1" s="1"/>
  <c r="W68" i="1"/>
  <c r="Z68" i="1"/>
  <c r="O62" i="1"/>
  <c r="N62" i="1"/>
  <c r="X58" i="1"/>
  <c r="N58" i="1"/>
  <c r="W59" i="1"/>
  <c r="Z59" i="1"/>
  <c r="J58" i="1"/>
  <c r="K58" i="1" s="1"/>
  <c r="X54" i="1"/>
  <c r="N54" i="1"/>
  <c r="W57" i="1"/>
  <c r="Z57" i="1"/>
  <c r="W56" i="1"/>
  <c r="Z56" i="1"/>
  <c r="J54" i="1"/>
  <c r="K54" i="1" s="1"/>
  <c r="W55" i="1"/>
  <c r="Z55" i="1"/>
  <c r="X51" i="1"/>
  <c r="N51" i="1"/>
  <c r="W53" i="1"/>
  <c r="Z53" i="1"/>
  <c r="J51" i="1"/>
  <c r="W52" i="1"/>
  <c r="Z52" i="1"/>
  <c r="X42" i="1"/>
  <c r="N42" i="1"/>
  <c r="W47" i="1"/>
  <c r="Z47" i="1"/>
  <c r="X44" i="1"/>
  <c r="J46" i="1"/>
  <c r="K46" i="1" s="1"/>
  <c r="W45" i="1"/>
  <c r="Z45" i="1"/>
  <c r="J42" i="1"/>
  <c r="K42" i="1" s="1"/>
  <c r="W44" i="1"/>
  <c r="Z44" i="1"/>
  <c r="W43" i="1"/>
  <c r="Z43" i="1"/>
  <c r="N30" i="1"/>
  <c r="O28" i="1"/>
  <c r="N28" i="1"/>
  <c r="N27" i="1"/>
  <c r="O27" i="1"/>
  <c r="O26" i="1"/>
  <c r="N26" i="1"/>
  <c r="X30" i="1"/>
  <c r="N19" i="1"/>
  <c r="W20" i="1"/>
  <c r="Z20" i="1"/>
  <c r="X20" i="1"/>
  <c r="J19" i="1"/>
  <c r="K19" i="1" s="1"/>
  <c r="O19" i="1"/>
  <c r="X16" i="1"/>
  <c r="N16" i="1"/>
  <c r="W18" i="1"/>
  <c r="Z18" i="1"/>
  <c r="J16" i="1"/>
  <c r="K16" i="1" s="1"/>
  <c r="W17" i="1"/>
  <c r="Z17" i="1"/>
  <c r="O16" i="1"/>
  <c r="A14" i="1"/>
  <c r="A15" i="1" s="1"/>
  <c r="N15" i="1"/>
  <c r="O15" i="1"/>
  <c r="O14" i="1"/>
  <c r="N14" i="1"/>
  <c r="N21" i="1"/>
  <c r="N22" i="1"/>
  <c r="N23" i="1"/>
  <c r="N24" i="1"/>
  <c r="N29" i="1"/>
  <c r="N32" i="1"/>
  <c r="N33" i="1"/>
  <c r="N34" i="1"/>
  <c r="N35" i="1"/>
  <c r="N38" i="1"/>
  <c r="N39" i="1"/>
  <c r="N40" i="1"/>
  <c r="N41" i="1"/>
  <c r="N46" i="1"/>
  <c r="N48" i="1"/>
  <c r="N49" i="1"/>
  <c r="N50" i="1"/>
  <c r="N60" i="1"/>
  <c r="N61" i="1"/>
  <c r="N63" i="1"/>
  <c r="N64" i="1"/>
  <c r="N65" i="1"/>
  <c r="N66" i="1"/>
  <c r="J14" i="1"/>
  <c r="L14" i="1" s="1"/>
  <c r="J15" i="1"/>
  <c r="L15" i="1" s="1"/>
  <c r="J21" i="1"/>
  <c r="L21" i="1" s="1"/>
  <c r="O21" i="1"/>
  <c r="J22" i="1"/>
  <c r="O22" i="1"/>
  <c r="J23" i="1"/>
  <c r="L23" i="1" s="1"/>
  <c r="O23" i="1"/>
  <c r="J24" i="1"/>
  <c r="O24" i="1"/>
  <c r="J26" i="1"/>
  <c r="L26" i="1" s="1"/>
  <c r="J27" i="1"/>
  <c r="K27" i="1" s="1"/>
  <c r="J28" i="1"/>
  <c r="L28" i="1" s="1"/>
  <c r="J29" i="1"/>
  <c r="O29" i="1"/>
  <c r="J32" i="1"/>
  <c r="L32" i="1" s="1"/>
  <c r="O32" i="1"/>
  <c r="J33" i="1"/>
  <c r="O33" i="1"/>
  <c r="J34" i="1"/>
  <c r="L34" i="1" s="1"/>
  <c r="O34" i="1"/>
  <c r="J35" i="1"/>
  <c r="O35" i="1"/>
  <c r="L36" i="1"/>
  <c r="P36" i="1" s="1"/>
  <c r="O36" i="1"/>
  <c r="J38" i="1"/>
  <c r="K38" i="1" s="1"/>
  <c r="O38" i="1"/>
  <c r="J39" i="1"/>
  <c r="O39" i="1"/>
  <c r="J40" i="1"/>
  <c r="K40" i="1" s="1"/>
  <c r="O40" i="1"/>
  <c r="J41" i="1"/>
  <c r="O41" i="1"/>
  <c r="O42" i="1"/>
  <c r="O46" i="1"/>
  <c r="J48" i="1"/>
  <c r="K48" i="1" s="1"/>
  <c r="O48" i="1"/>
  <c r="J49" i="1"/>
  <c r="L49" i="1" s="1"/>
  <c r="O49" i="1"/>
  <c r="J50" i="1"/>
  <c r="L50" i="1" s="1"/>
  <c r="O50" i="1"/>
  <c r="O51" i="1"/>
  <c r="O54" i="1"/>
  <c r="L58" i="1"/>
  <c r="O58" i="1"/>
  <c r="J60" i="1"/>
  <c r="K60" i="1" s="1"/>
  <c r="O60" i="1"/>
  <c r="J61" i="1"/>
  <c r="L61" i="1" s="1"/>
  <c r="O61" i="1"/>
  <c r="J62" i="1"/>
  <c r="L62" i="1" s="1"/>
  <c r="J63" i="1"/>
  <c r="K63" i="1" s="1"/>
  <c r="O63" i="1"/>
  <c r="J64" i="1"/>
  <c r="L64" i="1" s="1"/>
  <c r="O64" i="1"/>
  <c r="J65" i="1"/>
  <c r="L65" i="1" s="1"/>
  <c r="O65" i="1"/>
  <c r="J66" i="1"/>
  <c r="K66" i="1" s="1"/>
  <c r="O66" i="1"/>
  <c r="O67" i="1"/>
  <c r="X14" i="1"/>
  <c r="W14" i="1"/>
  <c r="Z14" i="1"/>
  <c r="X15" i="1"/>
  <c r="W15" i="1"/>
  <c r="Z15" i="1"/>
  <c r="W16" i="1"/>
  <c r="Z16" i="1"/>
  <c r="X17" i="1"/>
  <c r="X18" i="1"/>
  <c r="X19" i="1"/>
  <c r="W19" i="1"/>
  <c r="Z19" i="1"/>
  <c r="X21" i="1"/>
  <c r="W21" i="1"/>
  <c r="Z21" i="1"/>
  <c r="X22" i="1"/>
  <c r="W22" i="1"/>
  <c r="Z22" i="1"/>
  <c r="X23" i="1"/>
  <c r="Z23" i="1"/>
  <c r="AD23" i="1" s="1"/>
  <c r="X24" i="1"/>
  <c r="W24" i="1"/>
  <c r="Z24" i="1"/>
  <c r="X26" i="1"/>
  <c r="W26" i="1"/>
  <c r="Z26" i="1"/>
  <c r="X27" i="1"/>
  <c r="W27" i="1"/>
  <c r="Z27" i="1"/>
  <c r="X28" i="1"/>
  <c r="W28" i="1"/>
  <c r="Z28" i="1"/>
  <c r="X29" i="1"/>
  <c r="W29" i="1"/>
  <c r="Z29" i="1"/>
  <c r="W30" i="1"/>
  <c r="Z30" i="1"/>
  <c r="X32" i="1"/>
  <c r="W32" i="1"/>
  <c r="Z32" i="1"/>
  <c r="X33" i="1"/>
  <c r="W33" i="1"/>
  <c r="Z33" i="1"/>
  <c r="K34" i="1"/>
  <c r="X34" i="1"/>
  <c r="W34" i="1"/>
  <c r="Z34" i="1"/>
  <c r="X35" i="1"/>
  <c r="W35" i="1"/>
  <c r="Z35" i="1"/>
  <c r="W36" i="1"/>
  <c r="Z36" i="1"/>
  <c r="X37" i="1"/>
  <c r="X38" i="1"/>
  <c r="W38" i="1"/>
  <c r="Z38" i="1"/>
  <c r="X39" i="1"/>
  <c r="W39" i="1"/>
  <c r="Z39" i="1"/>
  <c r="X40" i="1"/>
  <c r="W40" i="1"/>
  <c r="Z40" i="1"/>
  <c r="X41" i="1"/>
  <c r="W41" i="1"/>
  <c r="Z41" i="1"/>
  <c r="W42" i="1"/>
  <c r="Z42" i="1"/>
  <c r="X43" i="1"/>
  <c r="X45" i="1"/>
  <c r="X46" i="1"/>
  <c r="W46" i="1"/>
  <c r="Z46" i="1"/>
  <c r="X47" i="1"/>
  <c r="X48" i="1"/>
  <c r="W48" i="1"/>
  <c r="Z48" i="1"/>
  <c r="X49" i="1"/>
  <c r="W49" i="1"/>
  <c r="Z49" i="1"/>
  <c r="X50" i="1"/>
  <c r="W50" i="1"/>
  <c r="Z50" i="1"/>
  <c r="W51" i="1"/>
  <c r="Z51" i="1"/>
  <c r="X52" i="1"/>
  <c r="X53" i="1"/>
  <c r="W54" i="1"/>
  <c r="Z54" i="1"/>
  <c r="X55" i="1"/>
  <c r="X56" i="1"/>
  <c r="X57" i="1"/>
  <c r="W58" i="1"/>
  <c r="Z58" i="1"/>
  <c r="X59" i="1"/>
  <c r="X60" i="1"/>
  <c r="W60" i="1"/>
  <c r="Z60" i="1"/>
  <c r="X61" i="1"/>
  <c r="W61" i="1"/>
  <c r="Z61" i="1"/>
  <c r="X62" i="1"/>
  <c r="W62" i="1"/>
  <c r="Z62" i="1"/>
  <c r="X63" i="1"/>
  <c r="W63" i="1"/>
  <c r="Z63" i="1"/>
  <c r="X64" i="1"/>
  <c r="W64" i="1"/>
  <c r="Z64" i="1"/>
  <c r="X65" i="1"/>
  <c r="W65" i="1"/>
  <c r="Z65" i="1"/>
  <c r="X66" i="1"/>
  <c r="W66" i="1"/>
  <c r="Z66" i="1"/>
  <c r="W67" i="1"/>
  <c r="Z67" i="1"/>
  <c r="X68" i="1"/>
  <c r="X69" i="1"/>
  <c r="N13" i="1"/>
  <c r="X13" i="1"/>
  <c r="W13" i="1"/>
  <c r="Z13" i="1"/>
  <c r="J13" i="1"/>
  <c r="L13" i="1" s="1"/>
  <c r="O13" i="1"/>
  <c r="G15" i="1"/>
  <c r="G16" i="1"/>
  <c r="G19" i="1"/>
  <c r="G21" i="1"/>
  <c r="G22" i="1"/>
  <c r="G14" i="1"/>
  <c r="U15" i="1"/>
  <c r="U16" i="1"/>
  <c r="U17" i="1"/>
  <c r="U18" i="1"/>
  <c r="U19" i="1"/>
  <c r="U20" i="1"/>
  <c r="U21" i="1"/>
  <c r="U23" i="1"/>
  <c r="U24" i="1"/>
  <c r="U26" i="1"/>
  <c r="U27" i="1"/>
  <c r="U28" i="1"/>
  <c r="U29" i="1"/>
  <c r="U30" i="1"/>
  <c r="U32" i="1"/>
  <c r="U33" i="1"/>
  <c r="U34" i="1"/>
  <c r="U35" i="1"/>
  <c r="U36" i="1"/>
  <c r="U37" i="1"/>
  <c r="U38" i="1"/>
  <c r="U39" i="1"/>
  <c r="U41" i="1"/>
  <c r="U42" i="1"/>
  <c r="U43" i="1"/>
  <c r="U44" i="1"/>
  <c r="U45" i="1"/>
  <c r="U46" i="1"/>
  <c r="U47" i="1"/>
  <c r="U48" i="1"/>
  <c r="U49" i="1"/>
  <c r="U50" i="1"/>
  <c r="U51" i="1"/>
  <c r="U52" i="1"/>
  <c r="U54" i="1"/>
  <c r="U55" i="1"/>
  <c r="U56" i="1"/>
  <c r="U57" i="1"/>
  <c r="U58" i="1"/>
  <c r="U59" i="1"/>
  <c r="U60" i="1"/>
  <c r="U61" i="1"/>
  <c r="U62" i="1"/>
  <c r="U63" i="1"/>
  <c r="U64" i="1"/>
  <c r="U65" i="1"/>
  <c r="U66" i="1"/>
  <c r="U67" i="1"/>
  <c r="U68" i="1"/>
  <c r="U69" i="1"/>
  <c r="G13" i="1"/>
  <c r="G23" i="1"/>
  <c r="G24" i="1"/>
  <c r="G26" i="1"/>
  <c r="G27" i="1"/>
  <c r="G28" i="1"/>
  <c r="G29" i="1"/>
  <c r="G30" i="1"/>
  <c r="G32" i="1"/>
  <c r="G33" i="1"/>
  <c r="G34" i="1"/>
  <c r="G35" i="1"/>
  <c r="G36" i="1"/>
  <c r="G38" i="1"/>
  <c r="G39" i="1"/>
  <c r="G40" i="1"/>
  <c r="G41" i="1"/>
  <c r="G42" i="1"/>
  <c r="G46" i="1"/>
  <c r="G48" i="1"/>
  <c r="G49" i="1"/>
  <c r="G50" i="1"/>
  <c r="G51" i="1"/>
  <c r="G54" i="1"/>
  <c r="G58" i="1"/>
  <c r="G60" i="1"/>
  <c r="G61" i="1"/>
  <c r="G62" i="1"/>
  <c r="G63" i="1"/>
  <c r="G64" i="1"/>
  <c r="G65" i="1"/>
  <c r="G66" i="1"/>
  <c r="K62" i="1" l="1"/>
  <c r="L46" i="1"/>
  <c r="L38" i="1"/>
  <c r="P38" i="1" s="1"/>
  <c r="AD17" i="1"/>
  <c r="AE17" i="1" s="1"/>
  <c r="AF17" i="1" s="1"/>
  <c r="L31" i="1"/>
  <c r="P13" i="1"/>
  <c r="L67" i="1"/>
  <c r="P67" i="1" s="1"/>
  <c r="AD50" i="1"/>
  <c r="AG50" i="1" s="1"/>
  <c r="AH50" i="1" s="1"/>
  <c r="AD37" i="1"/>
  <c r="AG37" i="1" s="1"/>
  <c r="AH37" i="1" s="1"/>
  <c r="AD22" i="1"/>
  <c r="AG22" i="1" s="1"/>
  <c r="AH22" i="1" s="1"/>
  <c r="AD64" i="1"/>
  <c r="L48" i="1"/>
  <c r="P48" i="1" s="1"/>
  <c r="L40" i="1"/>
  <c r="P40" i="1" s="1"/>
  <c r="K30" i="1"/>
  <c r="K21" i="1"/>
  <c r="AD26" i="1"/>
  <c r="AG26" i="1" s="1"/>
  <c r="AH26" i="1" s="1"/>
  <c r="K23" i="1"/>
  <c r="AE23" i="1" s="1"/>
  <c r="L66" i="1"/>
  <c r="P66" i="1" s="1"/>
  <c r="P62" i="1"/>
  <c r="L54" i="1"/>
  <c r="P54" i="1" s="1"/>
  <c r="L25" i="1"/>
  <c r="P25" i="1" s="1"/>
  <c r="K32" i="1"/>
  <c r="L27" i="1"/>
  <c r="P27" i="1" s="1"/>
  <c r="K65" i="1"/>
  <c r="AD21" i="1"/>
  <c r="P65" i="1"/>
  <c r="AD42" i="1"/>
  <c r="AG42" i="1" s="1"/>
  <c r="AH42" i="1" s="1"/>
  <c r="P50" i="1"/>
  <c r="P14" i="1"/>
  <c r="AD62" i="1"/>
  <c r="AG62" i="1" s="1"/>
  <c r="AH62" i="1" s="1"/>
  <c r="AD20" i="1"/>
  <c r="AG20" i="1" s="1"/>
  <c r="AH20" i="1" s="1"/>
  <c r="AD52" i="1"/>
  <c r="AG52" i="1" s="1"/>
  <c r="AH52" i="1" s="1"/>
  <c r="AD49" i="1"/>
  <c r="AG49" i="1" s="1"/>
  <c r="AH49" i="1" s="1"/>
  <c r="L63" i="1"/>
  <c r="P63" i="1" s="1"/>
  <c r="AD31" i="1"/>
  <c r="AG31" i="1" s="1"/>
  <c r="AH31" i="1" s="1"/>
  <c r="AD58" i="1"/>
  <c r="AE58" i="1" s="1"/>
  <c r="AF58" i="1" s="1"/>
  <c r="K49" i="1"/>
  <c r="AD34" i="1"/>
  <c r="AG34" i="1" s="1"/>
  <c r="AH34" i="1" s="1"/>
  <c r="AD28" i="1"/>
  <c r="AG28" i="1" s="1"/>
  <c r="AH28" i="1" s="1"/>
  <c r="AD19" i="1"/>
  <c r="AG19" i="1" s="1"/>
  <c r="AH19" i="1" s="1"/>
  <c r="L19" i="1"/>
  <c r="P19" i="1" s="1"/>
  <c r="AD43" i="1"/>
  <c r="AG43" i="1" s="1"/>
  <c r="AH43" i="1" s="1"/>
  <c r="AD57" i="1"/>
  <c r="AE57" i="1" s="1"/>
  <c r="AF57" i="1" s="1"/>
  <c r="L16" i="1"/>
  <c r="P16" i="1" s="1"/>
  <c r="AD14" i="1"/>
  <c r="AG14" i="1" s="1"/>
  <c r="AH14" i="1" s="1"/>
  <c r="P23" i="1"/>
  <c r="K26" i="1"/>
  <c r="K50" i="1"/>
  <c r="AE50" i="1" s="1"/>
  <c r="AF50" i="1" s="1"/>
  <c r="AD36" i="1"/>
  <c r="AG36" i="1" s="1"/>
  <c r="AH36" i="1" s="1"/>
  <c r="AD30" i="1"/>
  <c r="AG30" i="1" s="1"/>
  <c r="AH30" i="1" s="1"/>
  <c r="P58" i="1"/>
  <c r="P28" i="1"/>
  <c r="AD39" i="1"/>
  <c r="AG39" i="1" s="1"/>
  <c r="AH39" i="1" s="1"/>
  <c r="P34" i="1"/>
  <c r="AD46" i="1"/>
  <c r="AG46" i="1" s="1"/>
  <c r="AH46" i="1" s="1"/>
  <c r="AD41" i="1"/>
  <c r="AG41" i="1" s="1"/>
  <c r="AH41" i="1" s="1"/>
  <c r="AD33" i="1"/>
  <c r="AG33" i="1" s="1"/>
  <c r="AH33" i="1" s="1"/>
  <c r="AD27" i="1"/>
  <c r="AG27" i="1" s="1"/>
  <c r="AH27" i="1" s="1"/>
  <c r="K14" i="1"/>
  <c r="AE14" i="1" s="1"/>
  <c r="AF14" i="1" s="1"/>
  <c r="P49" i="1"/>
  <c r="AD40" i="1"/>
  <c r="AE40" i="1" s="1"/>
  <c r="AF40" i="1" s="1"/>
  <c r="AD16" i="1"/>
  <c r="AE16" i="1" s="1"/>
  <c r="AF16" i="1" s="1"/>
  <c r="P61" i="1"/>
  <c r="P21" i="1"/>
  <c r="AD18" i="1"/>
  <c r="AG18" i="1" s="1"/>
  <c r="AH18" i="1" s="1"/>
  <c r="K15" i="1"/>
  <c r="P32" i="1"/>
  <c r="K13" i="1"/>
  <c r="AD67" i="1"/>
  <c r="AE67" i="1" s="1"/>
  <c r="AF67" i="1" s="1"/>
  <c r="AD60" i="1"/>
  <c r="AG60" i="1" s="1"/>
  <c r="AH60" i="1" s="1"/>
  <c r="AD48" i="1"/>
  <c r="AG48" i="1" s="1"/>
  <c r="AH48" i="1" s="1"/>
  <c r="AD66" i="1"/>
  <c r="K64" i="1"/>
  <c r="AE64" i="1" s="1"/>
  <c r="AF64" i="1" s="1"/>
  <c r="AD51" i="1"/>
  <c r="AG51" i="1" s="1"/>
  <c r="AH51" i="1" s="1"/>
  <c r="AD32" i="1"/>
  <c r="AG32" i="1" s="1"/>
  <c r="AH32" i="1" s="1"/>
  <c r="AD69" i="1"/>
  <c r="AG69" i="1" s="1"/>
  <c r="AH69" i="1" s="1"/>
  <c r="P31" i="1"/>
  <c r="AD45" i="1"/>
  <c r="AE45" i="1" s="1"/>
  <c r="AF45" i="1" s="1"/>
  <c r="P30" i="1"/>
  <c r="AG64" i="1"/>
  <c r="AH64" i="1" s="1"/>
  <c r="AD15" i="1"/>
  <c r="AD55" i="1"/>
  <c r="AE55" i="1" s="1"/>
  <c r="AF55" i="1" s="1"/>
  <c r="AD38" i="1"/>
  <c r="AG38" i="1" s="1"/>
  <c r="AH38" i="1" s="1"/>
  <c r="AD35" i="1"/>
  <c r="AG35" i="1" s="1"/>
  <c r="AH35" i="1" s="1"/>
  <c r="AD25" i="1"/>
  <c r="AG25" i="1" s="1"/>
  <c r="AH25" i="1" s="1"/>
  <c r="K28" i="1"/>
  <c r="L42" i="1"/>
  <c r="P42" i="1" s="1"/>
  <c r="AD44" i="1"/>
  <c r="AG44" i="1" s="1"/>
  <c r="AH44" i="1" s="1"/>
  <c r="AD68" i="1"/>
  <c r="AG68" i="1" s="1"/>
  <c r="AH68" i="1" s="1"/>
  <c r="AD54" i="1"/>
  <c r="AE54" i="1" s="1"/>
  <c r="AF54" i="1" s="1"/>
  <c r="AD63" i="1"/>
  <c r="AE63" i="1" s="1"/>
  <c r="AF63" i="1" s="1"/>
  <c r="AD61" i="1"/>
  <c r="AG61" i="1" s="1"/>
  <c r="AH61" i="1" s="1"/>
  <c r="L60" i="1"/>
  <c r="P60" i="1" s="1"/>
  <c r="AD47" i="1"/>
  <c r="AE47" i="1" s="1"/>
  <c r="AF47" i="1" s="1"/>
  <c r="AD53" i="1"/>
  <c r="AG53" i="1" s="1"/>
  <c r="AH53" i="1" s="1"/>
  <c r="AD56" i="1"/>
  <c r="AE56" i="1" s="1"/>
  <c r="AF56" i="1" s="1"/>
  <c r="AD59" i="1"/>
  <c r="AG59" i="1" s="1"/>
  <c r="AH59" i="1" s="1"/>
  <c r="K51" i="1"/>
  <c r="L51" i="1"/>
  <c r="P51" i="1" s="1"/>
  <c r="AD13" i="1"/>
  <c r="AG13" i="1" s="1"/>
  <c r="AH13" i="1" s="1"/>
  <c r="AD29" i="1"/>
  <c r="AG29" i="1" s="1"/>
  <c r="AH29" i="1" s="1"/>
  <c r="P64" i="1"/>
  <c r="P46" i="1"/>
  <c r="L33" i="1"/>
  <c r="P33" i="1" s="1"/>
  <c r="K33" i="1"/>
  <c r="L39" i="1"/>
  <c r="P39" i="1" s="1"/>
  <c r="K39" i="1"/>
  <c r="AG23" i="1"/>
  <c r="AH23" i="1" s="1"/>
  <c r="AD65" i="1"/>
  <c r="K35" i="1"/>
  <c r="L35" i="1"/>
  <c r="P35" i="1" s="1"/>
  <c r="P15" i="1"/>
  <c r="P26" i="1"/>
  <c r="L22" i="1"/>
  <c r="P22" i="1" s="1"/>
  <c r="K22" i="1"/>
  <c r="AG17" i="1"/>
  <c r="AH17" i="1" s="1"/>
  <c r="AD24" i="1"/>
  <c r="AG24" i="1" s="1"/>
  <c r="AH24" i="1" s="1"/>
  <c r="AG21" i="1"/>
  <c r="AH21" i="1" s="1"/>
  <c r="L41" i="1"/>
  <c r="P41" i="1" s="1"/>
  <c r="K41" i="1"/>
  <c r="K29" i="1"/>
  <c r="L29" i="1"/>
  <c r="P29" i="1" s="1"/>
  <c r="L24" i="1"/>
  <c r="P24" i="1" s="1"/>
  <c r="K24" i="1"/>
  <c r="K61" i="1"/>
  <c r="AG57" i="1"/>
  <c r="AH57" i="1" s="1"/>
  <c r="AE43" i="1" l="1"/>
  <c r="AF43" i="1" s="1"/>
  <c r="AE31" i="1"/>
  <c r="AF31" i="1" s="1"/>
  <c r="AE22" i="1"/>
  <c r="AF22" i="1" s="1"/>
  <c r="AI22" i="1" s="1"/>
  <c r="AE41" i="1"/>
  <c r="AF41" i="1" s="1"/>
  <c r="AI41" i="1" s="1"/>
  <c r="AE37" i="1"/>
  <c r="AF37" i="1" s="1"/>
  <c r="AG40" i="1"/>
  <c r="AH40" i="1" s="1"/>
  <c r="AI40" i="1" s="1"/>
  <c r="AG16" i="1"/>
  <c r="AH16" i="1" s="1"/>
  <c r="AG54" i="1"/>
  <c r="AH54" i="1" s="1"/>
  <c r="AI54" i="1" s="1"/>
  <c r="AE46" i="1"/>
  <c r="AF46" i="1" s="1"/>
  <c r="AI46" i="1" s="1"/>
  <c r="AF23" i="1"/>
  <c r="AI23" i="1" s="1"/>
  <c r="AE49" i="1"/>
  <c r="AF49" i="1" s="1"/>
  <c r="AI49" i="1" s="1"/>
  <c r="AE21" i="1"/>
  <c r="AF21" i="1" s="1"/>
  <c r="AI21" i="1" s="1"/>
  <c r="AE30" i="1"/>
  <c r="AF30" i="1" s="1"/>
  <c r="AI30" i="1" s="1"/>
  <c r="AG58" i="1"/>
  <c r="AH58" i="1" s="1"/>
  <c r="AI58" i="1" s="1"/>
  <c r="AE32" i="1"/>
  <c r="AF32" i="1" s="1"/>
  <c r="AI32" i="1" s="1"/>
  <c r="AE34" i="1"/>
  <c r="AF34" i="1" s="1"/>
  <c r="AI34" i="1" s="1"/>
  <c r="AE52" i="1"/>
  <c r="AF52" i="1" s="1"/>
  <c r="AI50" i="1"/>
  <c r="AE25" i="1"/>
  <c r="AF25" i="1" s="1"/>
  <c r="AI25" i="1" s="1"/>
  <c r="AG63" i="1"/>
  <c r="AH63" i="1" s="1"/>
  <c r="AI63" i="1" s="1"/>
  <c r="AE26" i="1"/>
  <c r="AF26" i="1" s="1"/>
  <c r="AI26" i="1" s="1"/>
  <c r="AG67" i="1"/>
  <c r="AH67" i="1" s="1"/>
  <c r="AI67" i="1" s="1"/>
  <c r="AE20" i="1"/>
  <c r="AF20" i="1" s="1"/>
  <c r="AE18" i="1"/>
  <c r="AF18" i="1" s="1"/>
  <c r="AI18" i="1" s="1"/>
  <c r="AE62" i="1"/>
  <c r="AF62" i="1" s="1"/>
  <c r="AI62" i="1" s="1"/>
  <c r="AE36" i="1"/>
  <c r="AF36" i="1" s="1"/>
  <c r="AI36" i="1" s="1"/>
  <c r="AI64" i="1"/>
  <c r="AI14" i="1"/>
  <c r="AE19" i="1"/>
  <c r="AF19" i="1" s="1"/>
  <c r="AI19" i="1" s="1"/>
  <c r="AE60" i="1"/>
  <c r="AF60" i="1" s="1"/>
  <c r="AI60" i="1" s="1"/>
  <c r="AE39" i="1"/>
  <c r="AF39" i="1" s="1"/>
  <c r="AI39" i="1" s="1"/>
  <c r="AE28" i="1"/>
  <c r="AF28" i="1" s="1"/>
  <c r="AI28" i="1" s="1"/>
  <c r="AE15" i="1"/>
  <c r="AF15" i="1" s="1"/>
  <c r="AE44" i="1"/>
  <c r="AF44" i="1" s="1"/>
  <c r="AE69" i="1"/>
  <c r="AF69" i="1" s="1"/>
  <c r="AI69" i="1" s="1"/>
  <c r="AE42" i="1"/>
  <c r="AF42" i="1" s="1"/>
  <c r="AI42" i="1" s="1"/>
  <c r="AE68" i="1"/>
  <c r="AF68" i="1" s="1"/>
  <c r="AI68" i="1" s="1"/>
  <c r="AE61" i="1"/>
  <c r="AF61" i="1" s="1"/>
  <c r="AI61" i="1" s="1"/>
  <c r="AG55" i="1"/>
  <c r="AH55" i="1" s="1"/>
  <c r="AE48" i="1"/>
  <c r="AF48" i="1" s="1"/>
  <c r="AI48" i="1" s="1"/>
  <c r="AE35" i="1"/>
  <c r="AF35" i="1" s="1"/>
  <c r="AI35" i="1" s="1"/>
  <c r="AE27" i="1"/>
  <c r="AF27" i="1" s="1"/>
  <c r="AI27" i="1" s="1"/>
  <c r="AE33" i="1"/>
  <c r="AF33" i="1" s="1"/>
  <c r="AI33" i="1" s="1"/>
  <c r="AE38" i="1"/>
  <c r="AF38" i="1" s="1"/>
  <c r="AI38" i="1" s="1"/>
  <c r="AG56" i="1"/>
  <c r="AH56" i="1" s="1"/>
  <c r="AG47" i="1"/>
  <c r="AH47" i="1" s="1"/>
  <c r="AG45" i="1"/>
  <c r="AH45" i="1" s="1"/>
  <c r="AE29" i="1"/>
  <c r="AF29" i="1" s="1"/>
  <c r="AI29" i="1" s="1"/>
  <c r="AG15" i="1"/>
  <c r="AH15" i="1" s="1"/>
  <c r="AI31" i="1"/>
  <c r="AE66" i="1"/>
  <c r="AF66" i="1" s="1"/>
  <c r="AG66" i="1"/>
  <c r="AH66" i="1" s="1"/>
  <c r="AE59" i="1"/>
  <c r="AF59" i="1" s="1"/>
  <c r="AI17" i="1"/>
  <c r="AI16" i="1"/>
  <c r="AE24" i="1"/>
  <c r="AF24" i="1" s="1"/>
  <c r="AI24" i="1" s="1"/>
  <c r="AG65" i="1"/>
  <c r="AH65" i="1" s="1"/>
  <c r="AE65" i="1"/>
  <c r="AF65" i="1" s="1"/>
  <c r="AE13" i="1"/>
  <c r="AF13" i="1" s="1"/>
  <c r="AI13" i="1" s="1"/>
  <c r="AE53" i="1"/>
  <c r="AF53" i="1" s="1"/>
  <c r="AE51" i="1"/>
  <c r="AF51" i="1" s="1"/>
  <c r="AI51" i="1" s="1"/>
  <c r="AI15" i="1" l="1"/>
  <c r="AI65" i="1"/>
  <c r="AI66" i="1"/>
</calcChain>
</file>

<file path=xl/sharedStrings.xml><?xml version="1.0" encoding="utf-8"?>
<sst xmlns="http://schemas.openxmlformats.org/spreadsheetml/2006/main" count="1521" uniqueCount="612">
  <si>
    <t>ítem</t>
  </si>
  <si>
    <t>Proceso</t>
  </si>
  <si>
    <t>RIESGO INHERENTE</t>
  </si>
  <si>
    <t>No. Control</t>
  </si>
  <si>
    <t>RIESGO RESIDUAL</t>
  </si>
  <si>
    <t>Tratamiento</t>
  </si>
  <si>
    <t>Probabilidad</t>
  </si>
  <si>
    <t>Impacto</t>
  </si>
  <si>
    <t>Bajo</t>
  </si>
  <si>
    <t>Preventivo</t>
  </si>
  <si>
    <t>Detectivo</t>
  </si>
  <si>
    <t>Correctivo</t>
  </si>
  <si>
    <t>Automático</t>
  </si>
  <si>
    <t>Manual</t>
  </si>
  <si>
    <t>Documentado</t>
  </si>
  <si>
    <t>Sin Documentar</t>
  </si>
  <si>
    <t xml:space="preserve">Continua </t>
  </si>
  <si>
    <t>Aleatoria</t>
  </si>
  <si>
    <t>Con Registro</t>
  </si>
  <si>
    <t>Sin Registro</t>
  </si>
  <si>
    <t>Moderado</t>
  </si>
  <si>
    <t>Alto</t>
  </si>
  <si>
    <t>Extremo</t>
  </si>
  <si>
    <t>Empresa Férrea Regional S.A.S. - EFR S.A.S</t>
  </si>
  <si>
    <t>Tabla Niveles de Probabilidad</t>
  </si>
  <si>
    <t>Tabla Niveles de Impacto</t>
  </si>
  <si>
    <t>Probabilidad Frente al Riesgo</t>
  </si>
  <si>
    <t>Probabilidad %</t>
  </si>
  <si>
    <t>Frecuencia de la Actividad (*)</t>
  </si>
  <si>
    <t>Frecuencia</t>
  </si>
  <si>
    <t>Impacto Frente al Riesgo</t>
  </si>
  <si>
    <t>Impacto %</t>
  </si>
  <si>
    <t>Afectación Económica</t>
  </si>
  <si>
    <t>Pérdida Reputacional (*)</t>
  </si>
  <si>
    <t>Muy Baja</t>
  </si>
  <si>
    <t>Máximo 2 veces X Año</t>
  </si>
  <si>
    <t>2 Vez x Año</t>
  </si>
  <si>
    <t>Leve</t>
  </si>
  <si>
    <t>&gt;= 10 SMLMV</t>
  </si>
  <si>
    <t>El riesgo afecta la imagen de algún área de la Empresa</t>
  </si>
  <si>
    <t>Baja</t>
  </si>
  <si>
    <t>3 a 24 veces X Año</t>
  </si>
  <si>
    <t>Mensual</t>
  </si>
  <si>
    <t xml:space="preserve">Menor </t>
  </si>
  <si>
    <t>Entre 11 y 50 SMLMV</t>
  </si>
  <si>
    <t>El Riesgo afecta la imagen de la Empresa internamente, de conocimieno general nivel interno, de junta directiva, y accionisttas y/o proveedores</t>
  </si>
  <si>
    <t>Media</t>
  </si>
  <si>
    <t>25 a 500 veces X Año</t>
  </si>
  <si>
    <t>Semanal</t>
  </si>
  <si>
    <t>Entre 51 y 100 SMLMV</t>
  </si>
  <si>
    <t>El riesgo afecta la imagen de la Empresa con algunos usuario de relevancia frente al logro de los objetivos.</t>
  </si>
  <si>
    <t>Alta</t>
  </si>
  <si>
    <t>501 a 5000 veces X Año</t>
  </si>
  <si>
    <t>Diaria</t>
  </si>
  <si>
    <t>Mayor</t>
  </si>
  <si>
    <t>Entre 101 y 500 SMLMV</t>
  </si>
  <si>
    <t>El riesgo afecta la imagen de la Empresa con efecto publicitario sostenible a nivel de sector adminsitrativo, nivel departamental o municipal</t>
  </si>
  <si>
    <t>Muy Alta</t>
  </si>
  <si>
    <t>&gt; 5000 veces X Año</t>
  </si>
  <si>
    <t>Catastrófico</t>
  </si>
  <si>
    <t xml:space="preserve"> 500 SMLMV</t>
  </si>
  <si>
    <t>El riesgo afecta la imagen de la Empresa a nivel nacional, con efecto publicitario sostenido a nivel país</t>
  </si>
  <si>
    <t>(*) Numero de veces que se ejecuta la actividad que conlleva el riesgo</t>
  </si>
  <si>
    <r>
      <rPr>
        <b/>
        <i/>
        <sz val="9"/>
        <color rgb="FF44546A"/>
        <rFont val="Arial"/>
        <family val="2"/>
      </rPr>
      <t>Nota</t>
    </r>
    <r>
      <rPr>
        <i/>
        <sz val="9"/>
        <color rgb="FF44546A"/>
        <rFont val="Arial"/>
        <family val="2"/>
      </rPr>
      <t>:  Si en un mismo riesgo estan los 2 impactos (Economico y reputacional) se toma el nivel más alto</t>
    </r>
  </si>
  <si>
    <t>Tabla Mapa de Calor</t>
  </si>
  <si>
    <t xml:space="preserve">IMPACTO </t>
  </si>
  <si>
    <t>PROBABILIDAD</t>
  </si>
  <si>
    <t>Muy Alta 100%</t>
  </si>
  <si>
    <t>Alta 80%</t>
  </si>
  <si>
    <t>Media 60%</t>
  </si>
  <si>
    <t>Baja 40%</t>
  </si>
  <si>
    <t>Muy Baja 20%</t>
  </si>
  <si>
    <t>Fuente:  Ilustración Mapa de Calor. Departamento Administrativo de la Función Pública. 2020</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</si>
  <si>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</si>
  <si>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</si>
  <si>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</si>
  <si>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</si>
  <si>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</si>
  <si>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</si>
  <si>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</si>
  <si>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</si>
  <si>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</si>
  <si>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</si>
  <si>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</si>
  <si>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</si>
  <si>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</si>
  <si>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</si>
  <si>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</si>
  <si>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</si>
  <si>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</si>
  <si>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</si>
  <si>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</si>
  <si>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</si>
  <si>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</si>
  <si>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</si>
  <si>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</si>
  <si>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</si>
  <si>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</si>
  <si>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</si>
  <si>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</si>
  <si>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</si>
  <si>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</si>
  <si>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</si>
  <si>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</si>
  <si>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</si>
  <si>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</si>
  <si>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</si>
  <si>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Tabla de Atributos - Analisis y valoración de los controles</t>
  </si>
  <si>
    <t>Controles Correctivos</t>
  </si>
  <si>
    <t>Atacan Impacto</t>
  </si>
  <si>
    <t>Tipo</t>
  </si>
  <si>
    <t>Implementación</t>
  </si>
  <si>
    <t>Documentación</t>
  </si>
  <si>
    <t>Evidencia</t>
  </si>
  <si>
    <t>Control 1</t>
  </si>
  <si>
    <t>Preventivos y Detectivos</t>
  </si>
  <si>
    <t>Atacan  Probabilidad</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</si>
  <si>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</si>
  <si>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</si>
  <si>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</si>
  <si>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</si>
  <si>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</si>
  <si>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</si>
  <si>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</si>
  <si>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</si>
  <si>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</si>
  <si>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</si>
  <si>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</si>
  <si>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</si>
  <si>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</si>
  <si>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Estratégico</t>
  </si>
  <si>
    <t>Político</t>
  </si>
  <si>
    <t>Financieros</t>
  </si>
  <si>
    <t>Diseño del proceso</t>
  </si>
  <si>
    <t>5. Incumplimiento en las metas y objetivos institucionales afectando de forma grave la ejecución presupuestal.</t>
  </si>
  <si>
    <t>5. Casi seguro</t>
  </si>
  <si>
    <t>5. Catastrófico</t>
  </si>
  <si>
    <t xml:space="preserve">Extremo </t>
  </si>
  <si>
    <t>Directamenta</t>
  </si>
  <si>
    <t>Directamente</t>
  </si>
  <si>
    <t>Aceptar el riesgo</t>
  </si>
  <si>
    <t>Si</t>
  </si>
  <si>
    <t>Gerencial</t>
  </si>
  <si>
    <t>Económico y Financiero</t>
  </si>
  <si>
    <t>Personal</t>
  </si>
  <si>
    <t>Interacciones con otros procesos</t>
  </si>
  <si>
    <t>4. Incumplimiento en las metas y objetivos institucionales afectando el cumplimiento en las metas de gobierno.</t>
  </si>
  <si>
    <t>4. Probable</t>
  </si>
  <si>
    <t>4. Mayor</t>
  </si>
  <si>
    <t>Indirectamenta</t>
  </si>
  <si>
    <t>Indirectamente</t>
  </si>
  <si>
    <t>Reducir el riesgo</t>
  </si>
  <si>
    <t>No</t>
  </si>
  <si>
    <t>Operativo</t>
  </si>
  <si>
    <t>Social y Cultural</t>
  </si>
  <si>
    <t>Procesos</t>
  </si>
  <si>
    <t>Transversalidad</t>
  </si>
  <si>
    <t>5. Credibilidad o imagen / Imagen institucional afectada en el orden nacional o regional por actos o hechos de corrupción comprobados.</t>
  </si>
  <si>
    <t>3. Posible</t>
  </si>
  <si>
    <t>3. Moderado</t>
  </si>
  <si>
    <t>No disminuye</t>
  </si>
  <si>
    <t>Evitar el riesgo</t>
  </si>
  <si>
    <t>Financiero</t>
  </si>
  <si>
    <t>Tecnológico</t>
  </si>
  <si>
    <t>Tecnología</t>
  </si>
  <si>
    <t>Procedimientos asociados</t>
  </si>
  <si>
    <t>4. Credibilidad o imagen / Imagen institucional afectada en el orden nacional o regional por incumplimientos en la prestación del servicio a los usuarios o ciudadanos.</t>
  </si>
  <si>
    <t>2. Improbable</t>
  </si>
  <si>
    <t>2. Menor</t>
  </si>
  <si>
    <t>Compartir el riesgo</t>
  </si>
  <si>
    <t>Ambiental</t>
  </si>
  <si>
    <t>Estratégicos</t>
  </si>
  <si>
    <t>Responsables del proceso</t>
  </si>
  <si>
    <t>3. Credibilidad o imagen / Imagen institucional afectada en el orden nacional o regional por retrasos en la prestación del servicio a los usuarios o ciudadanos.</t>
  </si>
  <si>
    <t>1. Rara vez</t>
  </si>
  <si>
    <t>1. Insignificante</t>
  </si>
  <si>
    <t>Cumplimiento</t>
  </si>
  <si>
    <t>Legal y Reglamentario</t>
  </si>
  <si>
    <t>Comunicación Interna</t>
  </si>
  <si>
    <t>Comunicación entre procesos</t>
  </si>
  <si>
    <t>2. Credibilidad o imagen / Imagen institucional afectada localmente por retrasos en la prestación del servicio a los usuarios o ciudadanos</t>
  </si>
  <si>
    <t>Imagen / Reputacional</t>
  </si>
  <si>
    <t>N.A.</t>
  </si>
  <si>
    <t>Activos de seguridad digital del proceso</t>
  </si>
  <si>
    <t>1. Credibilidad o imagen / No se afecta la imagen institucional de forma significativa.</t>
  </si>
  <si>
    <t>Seguridad y Salud en el Trabajo</t>
  </si>
  <si>
    <t>5. Operativo / Interrupción de las operaciones de la entidad por más de cinco (5) días.</t>
  </si>
  <si>
    <t>Seguridad Digital</t>
  </si>
  <si>
    <t>4. Operativo / Interrupción de las operaciones de la entidad por más de dos (2) días.</t>
  </si>
  <si>
    <t>3. Operativo / Interrupción de las operaciones de la entidad por un (1) día.</t>
  </si>
  <si>
    <t>2. Operativo / Interrupción de las operaciones de la entidad por algunas horas.</t>
  </si>
  <si>
    <t>Corrupción</t>
  </si>
  <si>
    <t>1. Operativo / No hay interrupción de las operaciones de la entidad.</t>
  </si>
  <si>
    <t>5. Legal / Intervención por parte de un ente de control u otro ente regulador.</t>
  </si>
  <si>
    <t>4. Legal / Sanción por parte del ente de control u otro ente regulador.</t>
  </si>
  <si>
    <t>3. Legal / Investigaciones penales, fiscales o disciplinarias.</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</si>
  <si>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</si>
  <si>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</si>
  <si>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</si>
  <si>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</si>
  <si>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</si>
  <si>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</si>
  <si>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</si>
  <si>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</si>
  <si>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</si>
  <si>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</si>
  <si>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</si>
  <si>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</si>
  <si>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</si>
  <si>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</si>
  <si>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</si>
  <si>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</si>
  <si>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</si>
  <si>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</si>
  <si>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</si>
  <si>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</si>
  <si>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</si>
  <si>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</si>
  <si>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</si>
  <si>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</si>
  <si>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</si>
  <si>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</si>
  <si>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</si>
  <si>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Descripción del Riesgo</t>
  </si>
  <si>
    <t>Frecuencia con la cual se realiza la actividad</t>
  </si>
  <si>
    <t xml:space="preserve">Criterios de Impacto </t>
  </si>
  <si>
    <t>Zona de Riesgo</t>
  </si>
  <si>
    <t>Descripción de Controles</t>
  </si>
  <si>
    <t>Zona de Riesgo
Final</t>
  </si>
  <si>
    <t xml:space="preserve">Plan de Acción </t>
  </si>
  <si>
    <t>Nombre del Responsable</t>
  </si>
  <si>
    <t>Cargo del Responsable</t>
  </si>
  <si>
    <t>Área del Responsable</t>
  </si>
  <si>
    <t>Jefe del Área del Responsable</t>
  </si>
  <si>
    <t>Fecha Implementación</t>
  </si>
  <si>
    <t>Fecha Compromiso</t>
  </si>
  <si>
    <t>Fuente:  Ilustración Tabla de Probabilidad. Departamento Administrativo de la Función Pública. 2022</t>
  </si>
  <si>
    <t>Fuente:  Ilustración Tabla de Impacto. Departamento Administrativo de la Función Pública. 2022</t>
  </si>
  <si>
    <t>Posibilidad de pérdida Económica</t>
  </si>
  <si>
    <t>Posibilidad de pérdida Reputacional</t>
  </si>
  <si>
    <t>Posibilidad de pérdida Económica y Reputacional</t>
  </si>
  <si>
    <t>Posibilidad de pérdida Reputacional y Económica</t>
  </si>
  <si>
    <t>A_Ejecución_y_Administración_de_procesos</t>
  </si>
  <si>
    <t>B_Fraude_Externo</t>
  </si>
  <si>
    <t>C_Fraude_Interno</t>
  </si>
  <si>
    <t>D_Fallas_Tecnológicas</t>
  </si>
  <si>
    <t>E_Relaciones_Laborales</t>
  </si>
  <si>
    <t>F_Usuarios_Productos_y_Prácticas_Organizacionales</t>
  </si>
  <si>
    <t>G_Daños_Activos_Físicos</t>
  </si>
  <si>
    <t>No. veces que realiza la actividad al año</t>
  </si>
  <si>
    <t>Nivel</t>
  </si>
  <si>
    <t>Frecuencia de la Actividad</t>
  </si>
  <si>
    <t>Mínimo</t>
  </si>
  <si>
    <t>Máximo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</si>
  <si>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</si>
  <si>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</si>
  <si>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</si>
  <si>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</si>
  <si>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</si>
  <si>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Muy baja</t>
  </si>
  <si>
    <t>Menor</t>
  </si>
  <si>
    <t>Menor a 10 SMLMV</t>
  </si>
  <si>
    <t>Entre 10 y 50 SMLMV</t>
  </si>
  <si>
    <t>Entre 50 y 100 SMLMV</t>
  </si>
  <si>
    <t>Entre 100 y 500 SMLMV</t>
  </si>
  <si>
    <t>Mayor a 500 SMLMV</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</si>
  <si>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</si>
  <si>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</si>
  <si>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</si>
  <si>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</si>
  <si>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</si>
  <si>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IMPACTO</t>
  </si>
  <si>
    <t>% Impacto</t>
  </si>
  <si>
    <t>Afectación_Económica</t>
  </si>
  <si>
    <t>Reputacional</t>
  </si>
  <si>
    <t>Responsable
(Cargo y/o Aplicativo)</t>
  </si>
  <si>
    <t>Acción
(Inicia con un verbo)</t>
  </si>
  <si>
    <t>Complemento (Periodicidad - Observaciones o Desviaciones)</t>
  </si>
  <si>
    <t>Descripción del control</t>
  </si>
  <si>
    <t>Atributos del Control</t>
  </si>
  <si>
    <t>Eficiencia</t>
  </si>
  <si>
    <t>Informativos</t>
  </si>
  <si>
    <t>Tipo de control</t>
  </si>
  <si>
    <t>Peso del Control</t>
  </si>
  <si>
    <t>Afectación o Desplazamiento en la Matriz</t>
  </si>
  <si>
    <t>Peso de la implementación</t>
  </si>
  <si>
    <t>Valor total del control</t>
  </si>
  <si>
    <t>Con registro</t>
  </si>
  <si>
    <t>Sin registro</t>
  </si>
  <si>
    <t>NIVEL</t>
  </si>
  <si>
    <t>% MIN</t>
  </si>
  <si>
    <t>% MAX</t>
  </si>
  <si>
    <t>Reducir</t>
  </si>
  <si>
    <t>Mitigar</t>
  </si>
  <si>
    <t>Transferir</t>
  </si>
  <si>
    <t>Aceptar</t>
  </si>
  <si>
    <t>Evitar</t>
  </si>
  <si>
    <t>Tipo de riesgo</t>
  </si>
  <si>
    <t>Dirección Técnica</t>
  </si>
  <si>
    <t xml:space="preserve">por deficiencias en los estudios y diseños obtenidos </t>
  </si>
  <si>
    <t>por pagos retrasados</t>
  </si>
  <si>
    <t>por demoras y/o deficiencias en la revisión de los documentos</t>
  </si>
  <si>
    <t>Descripción Plan de Acción</t>
  </si>
  <si>
    <t>El profesional designado por la Dirección Técnica</t>
  </si>
  <si>
    <t>Según necesidad</t>
  </si>
  <si>
    <t>Realizará seguimiento oportuno al tramite de revisión de documentos para pago</t>
  </si>
  <si>
    <t>Mala ejecución del consultor y/o contratistas de la EFR</t>
  </si>
  <si>
    <t>Por los efectos favorables o desfavorables derivados de la estructuración de la financiación y la obtención de la financiación de los proyectos</t>
  </si>
  <si>
    <t>debido a  la variación del programa de inversión del proyecto (CAPEX), variación de condiciones macroeconómicas (tasas) del mercado y que la sociedad calificadora otorgue una calificación desfavorable a la EFR o a los cofinanciadores.</t>
  </si>
  <si>
    <t>Por los efectos favorables o desfavorables derivados de la ejecución de las operaciones de financiamiento.</t>
  </si>
  <si>
    <t>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t>
  </si>
  <si>
    <t>Por los efectos favorables o desfavorables derivados del reporte de información a órganos de control relacionados con la ejecución de operaciones de financiamiento</t>
  </si>
  <si>
    <t>debido al mal diligenciamiento de los formatos establecidos para la rendición
y la presentación extemporánea de la información requerida</t>
  </si>
  <si>
    <t>Por los efectos favorables o desfavorables derivados del trámite, gestión y giro de las vigencias futuras de los Convenios de Cofinanciación</t>
  </si>
  <si>
    <t>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t>
  </si>
  <si>
    <t>por fuga de conocimiento intelectual</t>
  </si>
  <si>
    <t>por falta de implementación de herramientas para la gestión del conocimiento</t>
  </si>
  <si>
    <t xml:space="preserve">por implementación de planes, programas y políticas </t>
  </si>
  <si>
    <t>que no contribuyan al cumplimiento de los objetivos institucionales de la EFR.</t>
  </si>
  <si>
    <t>Gestión de Riesgos</t>
  </si>
  <si>
    <t>debido al ineficiente desarrollo e implementación</t>
  </si>
  <si>
    <t>del Sistema de Administración de Riesgos</t>
  </si>
  <si>
    <t>Gestión Social y Ambiental</t>
  </si>
  <si>
    <t>en el inicio tardío de la etapa de construcción y/o incumplimiento en el cronograma</t>
  </si>
  <si>
    <t>debido a la no aprobación oportuna de licencias y permisos ambientales por parte de entidades competentes.</t>
  </si>
  <si>
    <t xml:space="preserve">por demoras en el inicio de las obras </t>
  </si>
  <si>
    <t>debido a la oposición de algunos actores externos</t>
  </si>
  <si>
    <t>por quejas de los grupos de valor internos y externos debido a la publicación inoportuna o errónea de información sobre la gestión de la entidad,</t>
  </si>
  <si>
    <t>en medios de comunicación y redes sociales, que imposibilita la divulgación de información veraz de los proyectos que lidera la EFR.</t>
  </si>
  <si>
    <t>por imposibilidad de acceso a las redes social (pérdida de claves, fallas tecnológicas fuera de control de la OAC)</t>
  </si>
  <si>
    <t>que impida la publicación de la información en los términos para garantizar una adecuada divulgación de información veraz.</t>
  </si>
  <si>
    <t>por uso inadecuado de la imagen institucional debido al desconocimiento del Manual de Estilo (MA-EFR-CC-001)</t>
  </si>
  <si>
    <t>generando una imagen errónea de la Empresa Férrea Regional.</t>
  </si>
  <si>
    <t>por la ineficiente gestión de control de legalidad</t>
  </si>
  <si>
    <t>debido a la falta de revisión de los actos administrativos a suscribir por el gerente.</t>
  </si>
  <si>
    <t xml:space="preserve">Debido a la no presentación ante el Comité Conciliación de la EFR. </t>
  </si>
  <si>
    <t xml:space="preserve">de los casos objeto de estudio, para aprobación de recomendación, que sean recibidos de las diferentes instancias judiciales y extrajudiciales. </t>
  </si>
  <si>
    <t>Debido a la no revisión y seguimiento</t>
  </si>
  <si>
    <t>de los procesos judiciales en los que sea parte la EFR.</t>
  </si>
  <si>
    <t xml:space="preserve">por el incumplimiento en la publicación del plan anual de adquisiciones de la EFR, </t>
  </si>
  <si>
    <t>debido al desconocimiento de los lineamientos establecidos por la normatividad vigente aplicable.</t>
  </si>
  <si>
    <t>por adelantar contratos sin el cumplimiento,</t>
  </si>
  <si>
    <t>debido al desconocimiento de los requisitos legales de acuerdo con la modalidad de contratación establecida para cada proceso.</t>
  </si>
  <si>
    <t>por la no publicación o publicación extemporánea de los documentos precontractuales,</t>
  </si>
  <si>
    <t xml:space="preserve">contractuales y postcontractual en la plataforma SECOP II, debido al desconocimiento de lo establecido en el Decreto 1082 de 2015. </t>
  </si>
  <si>
    <t xml:space="preserve"> por la no rendición o rendición extemporánea de los informes requeridos por los organismos de control a cargo de la Dirección de Contratación,</t>
  </si>
  <si>
    <t xml:space="preserve">debido al desconocimiento de los tiempos y requisitos establecidos por los entes de control. 
 </t>
  </si>
  <si>
    <t>por el incumplimiento de los plazos para la liquidación de los contratos,</t>
  </si>
  <si>
    <t xml:space="preserve">debido a pérdida de la competencia de la entidad para liquidar dichos contratos de acuerdo con lo que establece la normatividad aplicable vigente. </t>
  </si>
  <si>
    <t xml:space="preserve">Debido a  posibles demoras en la adquisición de inmuebles en el marco del proceso de gestión socio predial requerido para la ejecución de los proyectos. </t>
  </si>
  <si>
    <t>debido al desconocimiento en los tiempos de ley para dar respuesta a las PQRSDF</t>
  </si>
  <si>
    <t>por insatisfacción de la comunidad como resultado de una deficiente atención relacionada con la socialización de proyectos y/o temas relacionados con la entidad,</t>
  </si>
  <si>
    <t>por la baja  calidad de la atención brindada por colaboradores de la EFR.</t>
  </si>
  <si>
    <t>por la ineficiente implementación del sistema de gestión de seguridad y salud en el trabajo en la entidad.</t>
  </si>
  <si>
    <t>debido al desconocimiento e incumplimiento de la normatividad vigente.</t>
  </si>
  <si>
    <t>por incumplimiento de los objetivos estratégicos, operativos y de gestión</t>
  </si>
  <si>
    <t>debido a que el Presupuesto no se ajusta a las necesidades de la Entidad.</t>
  </si>
  <si>
    <t>por rendición extemporánea o no presentación de los informes requeridos por las entidades, organismos de control y otros a cargo de la Dirección Administrativa y Financiera</t>
  </si>
  <si>
    <t>por inobservancia a las fechas establecidas para la rendición de los informes.</t>
  </si>
  <si>
    <t>por la falta de implementación de las TRD en las dependencias de la EFR</t>
  </si>
  <si>
    <t>debido al desconocimiento del cumplimiento de normatividad archivística</t>
  </si>
  <si>
    <t>por falta de apropiación del SGDEA</t>
  </si>
  <si>
    <t>que puede generar problemas de accesibilidad, pérdida y falta de trazabilidad de la información institucional</t>
  </si>
  <si>
    <t>por la posible pérdida de la información dispuesta en el archivo físico ubicado en las instalaciones de la EFR</t>
  </si>
  <si>
    <t>por falta de control en el acceso y el préstamo de los expedientes.</t>
  </si>
  <si>
    <t>Causado por pérdida o sustracción de bienes muebles de propiedad de la entidad</t>
  </si>
  <si>
    <t xml:space="preserve">por uso no autorizado </t>
  </si>
  <si>
    <t>de la información de la entidad.</t>
  </si>
  <si>
    <t>por debilidad en la aplicación de estrategias para el seguimiento y formación de la cultura de autocontrol</t>
  </si>
  <si>
    <t xml:space="preserve">debido a la falta de capacitaciones en temas de autocontrol para la gestión. </t>
  </si>
  <si>
    <t xml:space="preserve">por hallazgos generados por los organismos de control o notificaciones de entidades externas </t>
  </si>
  <si>
    <t>debido a la presentación de los informes de ley por fuera de los términos.</t>
  </si>
  <si>
    <t xml:space="preserve">El profesional designado por la Jefe de la Oficina Asesora de Planeación </t>
  </si>
  <si>
    <t>de manera trimestral</t>
  </si>
  <si>
    <t>El profesional designado por la Oficina de Riesgos y Seguridad</t>
  </si>
  <si>
    <t>realizara verificación y seguimiento a los Mapas de Riesgos de la EFR</t>
  </si>
  <si>
    <t xml:space="preserve"> El Apoyo Ambiental a la supervisión </t>
  </si>
  <si>
    <t xml:space="preserve">Revisará los informes </t>
  </si>
  <si>
    <t>mensuales de interventoría</t>
  </si>
  <si>
    <t xml:space="preserve">El Apoyo Ambiental a la supervisión </t>
  </si>
  <si>
    <t xml:space="preserve">Asistirá a Comités de seguimiento </t>
  </si>
  <si>
    <t xml:space="preserve">Periódicos </t>
  </si>
  <si>
    <t>Realizará seguimiento a la radicación y aprobación de la documentación</t>
  </si>
  <si>
    <t xml:space="preserve">requerida por la Entidades Competentes. </t>
  </si>
  <si>
    <t>Realización de mesas de trabajo con  Interventoría para revisión componente ambiental temas prioritarios.</t>
  </si>
  <si>
    <t xml:space="preserve">Claudia M  Gómez </t>
  </si>
  <si>
    <t>Profesional Especializado</t>
  </si>
  <si>
    <t>SISE</t>
  </si>
  <si>
    <t xml:space="preserve">Jorge Alberto Perea </t>
  </si>
  <si>
    <t>Diana M Santamaría López</t>
  </si>
  <si>
    <t xml:space="preserve">Profesional Especializado </t>
  </si>
  <si>
    <t xml:space="preserve">El apoyo Social a la supervisión </t>
  </si>
  <si>
    <t>validará y hará seguimiento a la implementación de los planes de gestión social por parte de los proyectos y el acompañamiento de las interventorías</t>
  </si>
  <si>
    <t>Se realiza bajo los lineamientos contractuales de los proyectos.</t>
  </si>
  <si>
    <t xml:space="preserve">validará y hará seguimiento a las PQRS que son allegadas al proyecto </t>
  </si>
  <si>
    <t>de manera mensual mediante el informe de interventoría.</t>
  </si>
  <si>
    <t>Verifica los insumos entregados por las diferentes áreas de la Empresa</t>
  </si>
  <si>
    <t>con el fin de que la información que se vaya a divulgar sea veraz y acorde con el estado actual que tiene los proyectos de la EFR.</t>
  </si>
  <si>
    <t>El profesional encargado de la Oficina Asesora de Comunicaciones de la administración de las redes sociales</t>
  </si>
  <si>
    <t xml:space="preserve">realiza el cambio de las contraseñas de acceso con la periodicidad establecida e informa al jefe de la oficina de comunicaciones </t>
  </si>
  <si>
    <t xml:space="preserve">con el fin de asegurar la integridad en el manejo de las redes sociales.
</t>
  </si>
  <si>
    <t>se encarga de establecer los lineamientos gráficos y visuales a través del Manual de Estilo</t>
  </si>
  <si>
    <t>Crear un procedimiento que establezca los lineamientos, donde se definan los tiempos de entrega y la información requerida para realizar la solicitud de piezas gráficas y audiovisuales a la Oficina Asesora de Comunicaciones</t>
  </si>
  <si>
    <t>Realizar un acta de entrega, donde se evidencie el cierre total de cada una de las redes sociales a las cuales tengan acceso los responsables encargados en su momento</t>
  </si>
  <si>
    <t xml:space="preserve">Realizar una evaluación al finalizar las capacitaciones en donde se socializa el manual de identidad, para así evaluar los conocimientos aprendidos durante la sesión. </t>
  </si>
  <si>
    <t>Trabajador Oficial -Profesional Universitaria</t>
  </si>
  <si>
    <t>Oficina Asesora de Comunicaciones</t>
  </si>
  <si>
    <t>Los profesionales designados por la Dirección de Estructuración Financiera</t>
  </si>
  <si>
    <t>Presentar ante el Comité Fiduciario o Gerente de la EFR el estado de avance de la estructuración y obtención de la financiación, quienes tomarán las acciones respectivas.</t>
  </si>
  <si>
    <t>Se presenta bimestralmente al Comité Fiduciario de acuerdo a las actualizaciones del programa de inversión del proyecto y variación de las variables macroenómicas</t>
  </si>
  <si>
    <t xml:space="preserve">Los profesionales designados por la Dirección de Estructuración Financiera </t>
  </si>
  <si>
    <r>
      <t>Elaboran y realizan control al "</t>
    </r>
    <r>
      <rPr>
        <i/>
        <sz val="10"/>
        <color theme="1"/>
        <rFont val="Arial Narrow"/>
        <family val="2"/>
      </rPr>
      <t>Cronograma de Seguimiento"</t>
    </r>
    <r>
      <rPr>
        <sz val="10"/>
        <color theme="1"/>
        <rFont val="Arial Narrow"/>
        <family val="2"/>
      </rPr>
      <t xml:space="preserve"> de las Obligaciones del Contrato de Crédito, el cual se reportará trimestralmente a la Gerencia.</t>
    </r>
  </si>
  <si>
    <t>el cual se reportará trimestralmente a la Gerencia y se presenta bimestralmente al Comité Fiduciario de acuerdo a las actualizaciones del programa de inversión del proyecto y variación de las variables macroenómicas</t>
  </si>
  <si>
    <t xml:space="preserve">para así efectuar el registro de cada uno de los desembolsos de los créditos ("pagares") ante la Contraloría Departamental </t>
  </si>
  <si>
    <t>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t>
  </si>
  <si>
    <t>a fin de revisar y validar que no existan cambios en el procedimiento establecido por cada cofinanciador para realizar la solicitud de giro de vigencias futuras.</t>
  </si>
  <si>
    <t>Validación productos y entregables de estructuración</t>
  </si>
  <si>
    <t>Director Técnico o quien delegue</t>
  </si>
  <si>
    <t>Director Técnico</t>
  </si>
  <si>
    <t>Hacer seguimiento mensual a las necesidades de financiación de los proyectos de acuerdo con su  ejecución.</t>
  </si>
  <si>
    <t>Dirección de Estructuración Financiera</t>
  </si>
  <si>
    <t>Director (a)</t>
  </si>
  <si>
    <t>Juan Carlos Melo (E )</t>
  </si>
  <si>
    <t>Hacer seguimiento a la ejecución de los proyectos vs el CAPEX o el Programa de Inversión del Proyecto aprobado por la interventoría y aceptado por la EFR</t>
  </si>
  <si>
    <t>La (el) profesional designado por la Jefa de la Oficina Asesora Jurídica</t>
  </si>
  <si>
    <t xml:space="preserve">se encarga de revisar los actos administrativos que deba suscribir el Gerente, de contenido jurídico y de competencia de la OAJ </t>
  </si>
  <si>
    <t>y que sean remitidos para el respectivo visto bueno.</t>
  </si>
  <si>
    <t>se encargará de presentar ante el comité de conciliación de la EFR, los casos objeto de estudio, para aprobación de recomendación</t>
  </si>
  <si>
    <t xml:space="preserve">que sean recibidos de las diferentes instancias judiciales y extrajudiciales. </t>
  </si>
  <si>
    <t>se encargará de realizar la revisión y seguimiento de los procesos judiciales en los que sea parte la EFR,</t>
  </si>
  <si>
    <t xml:space="preserve">de manera periódica realizando el registro en la matriz respectiva.  </t>
  </si>
  <si>
    <t>El colaborador designado por la Dirección de Contratación</t>
  </si>
  <si>
    <t>de acuerdo con los lineamientos establecidos por la normatividad vigente aplicable.</t>
  </si>
  <si>
    <t xml:space="preserve">El colaborador designado por la Dirección de Contratación </t>
  </si>
  <si>
    <t xml:space="preserve">verifica que la documentación se encuentre cargada de acuerdo con las listas de chequeo </t>
  </si>
  <si>
    <t>establecidas para cada proceso correspondiente dentro del trimestre.</t>
  </si>
  <si>
    <t xml:space="preserve">Una vez el colaborador designado </t>
  </si>
  <si>
    <t xml:space="preserve">que lleva el proceso contractual y verificada la documentación procede a cargar dicha información en la plataforma del SECOP II </t>
  </si>
  <si>
    <t>de acuerdo con los lineamientos que establecen las guías para la contratación.</t>
  </si>
  <si>
    <t xml:space="preserve">carga oportunamente la documentación en la plataforma del SECOP II </t>
  </si>
  <si>
    <t xml:space="preserve">de acuerdo con los tiempos establecidos por el Decreto 1082 de 2015. </t>
  </si>
  <si>
    <t>El colaborador designado se encarga de</t>
  </si>
  <si>
    <t xml:space="preserve">verificar las fechas que establecidas por los entes de control para la realizar la rendición </t>
  </si>
  <si>
    <t xml:space="preserve">de los informes y así mismo reportar en dichos tiempos </t>
  </si>
  <si>
    <t xml:space="preserve">verificar que el acta de liquidación allegada por el área solicitante contenga los requisitos establecidos </t>
  </si>
  <si>
    <t xml:space="preserve">con el fin de hacer el control de legalidad para su suscripción dentro de los plazos correspondientes.  </t>
  </si>
  <si>
    <t xml:space="preserve">El coordinador del equipo predial como apoyo a la supervisión </t>
  </si>
  <si>
    <t xml:space="preserve">realizará el seguimiento a los procesos de gestión socio predial </t>
  </si>
  <si>
    <t xml:space="preserve">necesarios para la adquisición de inmuebles para los proyectos </t>
  </si>
  <si>
    <t>El responsable del proceso se encargara de</t>
  </si>
  <si>
    <t>apoyar con el insumo para la elaboración del informe de los requerimientos recibidos y tramitados</t>
  </si>
  <si>
    <t>con una periodicidad trimestral con la Oficina de Control Interno.</t>
  </si>
  <si>
    <t>realizar seguimiento por parte de la Dirección Administrativa y Financiera a la respuesta de los requerimientos de PQRSDF</t>
  </si>
  <si>
    <t>con una periodicidad semanal.</t>
  </si>
  <si>
    <t>generar alertas por medio de correo electrónico al responsable de la respuesta de la solicitud</t>
  </si>
  <si>
    <t>revisar y actualizar la documentación del Proceso de Servicio al Ciudadano (Si se requiere)</t>
  </si>
  <si>
    <t>Nubia Prieto</t>
  </si>
  <si>
    <t>Contratista</t>
  </si>
  <si>
    <t>Dirección Administrativa y Financiera</t>
  </si>
  <si>
    <t>Yanny Lugdy Carrión Pedraza</t>
  </si>
  <si>
    <t>El profesional designado por la Dirección Administrativa y Financiera, se encargara de</t>
  </si>
  <si>
    <t>realizar el seguimiento a la ejecución de los planes y programas de talento humano</t>
  </si>
  <si>
    <t>El profesional de seguridad y salud en el trabajo de la  Dirección Administrativa y Financiera, se encargara de</t>
  </si>
  <si>
    <t>Profesional universitario grado 02</t>
  </si>
  <si>
    <t xml:space="preserve">Natalia Tafur </t>
  </si>
  <si>
    <t xml:space="preserve">Profesional Especializado grado 06 </t>
  </si>
  <si>
    <t xml:space="preserve">Realizar y verificar las conciliaciones de nómina de acuerdo a la normatividad vigente y a las novedades presentadas. </t>
  </si>
  <si>
    <t>Registrar las novedades en el aplicativo Hasnet.</t>
  </si>
  <si>
    <t>de manera mensual, con base en las novedades presentadas.</t>
  </si>
  <si>
    <t>La Directora Administrativa y Financiera</t>
  </si>
  <si>
    <t>Esta circular se emite cada año, siguiendo las instrucciones del CONFISCUN.</t>
  </si>
  <si>
    <t>El Profesional Especializado de Presupuesto,</t>
  </si>
  <si>
    <t xml:space="preserve">al momento de recibir una solicitud de traslado presupuestal realizada por alguna de las dependencias de la Entidad, revisa la existencia de saldos de apropiación disponibles para atender el requerimiento. </t>
  </si>
  <si>
    <t>Si existen recursos, se gestiona el acto administrativo de traslado para firma del Gerente General. Si no hay recursos disponibles, se informa al solicitante para que se considere la opción de hacer un trámite de adición presupuestal.</t>
  </si>
  <si>
    <t>reporta mediante correo electrónico a los jefes y directores la ejecución presupuestal (compromisos y pagos),</t>
  </si>
  <si>
    <t>bimestralmente. En caso de que existan CDP abiertos, se anexará  la relación para conocimiento de los responsables con el fin de que se comprometan los recursos de manera oportuna.</t>
  </si>
  <si>
    <t xml:space="preserve">presenta al equipo directivo el seguimiento al presupuesto de ingresos, gastos e inversión y cuentas por pagar </t>
  </si>
  <si>
    <t>en los comités de gestión y desempeño, cuyo análisis de información, alertas y conclusiones quedan registradas en el acta respectiva del comité.</t>
  </si>
  <si>
    <t>Realizar mesas de trabajo con los responsables de las dependencias para apoyar en la consolidación de las necesidades presupuestales en la preparación del anteproyecto de presupuesto. Se deja registro en acta de reunión.</t>
  </si>
  <si>
    <t>Aiddy Johana Goyeneche</t>
  </si>
  <si>
    <t>Dirección Administrativa y Financiera - Presupuesto</t>
  </si>
  <si>
    <t>Yanny Carrion</t>
  </si>
  <si>
    <t>elabora el cronograma de los informes y reportes a realizar en la respectiva vigencia</t>
  </si>
  <si>
    <t>con una periodicidad anual.</t>
  </si>
  <si>
    <t>Los profesionales de la Dirección Administrativa y Financiera con funciones de presupuesto</t>
  </si>
  <si>
    <t>realizan los reportes e informes</t>
  </si>
  <si>
    <t>Registrar el cronograma de informes y reportes en el calendario del correo electrónico</t>
  </si>
  <si>
    <t>El profesional designado por la Dirección Administrativa y Financiera</t>
  </si>
  <si>
    <t>realiza capacitaciones y acompañamiento mediante mesas de trabajo con base en los instrumentos archivísticos</t>
  </si>
  <si>
    <t>de manera trimestral, con el fin de que los funcionarios implementen las TRD.</t>
  </si>
  <si>
    <t>solicita al proveedor acompañamiento en el uso del SGDEA</t>
  </si>
  <si>
    <t>de manera trimestral, para que los funcionarios públicos conozcan y utilicen correctamente el sistema.</t>
  </si>
  <si>
    <t>El profesional  designado por la Dirección Administrativa y Financiera</t>
  </si>
  <si>
    <t>registra los préstamos documentales a través del formato "FR-EFR-GD-002 Control Préstamo Interno de Documentos Archivos de Gestión"</t>
  </si>
  <si>
    <t xml:space="preserve">y los reporta de manera trimestral, con el fin de llevar un control de los préstamos, devoluciones, entradas y salidas de la documentación. </t>
  </si>
  <si>
    <t>Estefany Cuitiva Urrego</t>
  </si>
  <si>
    <t>Líder Proceso de Gestión Documental</t>
  </si>
  <si>
    <t>Yanny Ludgy Carrión Pedraza</t>
  </si>
  <si>
    <t>1. Realizar correos masivos trimestrales fomentando e informando la importancia de la utilización del SGDEA.
2.Coordinar la ejecución de  capacitaciones acerca del manejo del SGDEA</t>
  </si>
  <si>
    <t>Luis Darío Sotelo Carreño</t>
  </si>
  <si>
    <t>Profesional Especializado 1 Grado 10</t>
  </si>
  <si>
    <t xml:space="preserve">Profesional asignado por la Dirección Administrativa y Financiera </t>
  </si>
  <si>
    <t>Verifica que la información registrada por parte del responsable del almacén de la entidad en el módulo de recursos físicos del software Hasnet corresponda con las existencias en almacén y con el registro de asignación de elementos a servidores públicos y contratistas</t>
  </si>
  <si>
    <t>El profesional asignado por la Oficina de Control Interno</t>
  </si>
  <si>
    <t xml:space="preserve">verifica en el Plan anual de Auditorías, las fechas para realizar las acciones de fortalecimiento de la cultura de Autocontrol en la organización, </t>
  </si>
  <si>
    <t>con el fin de mantener a todos los colaboradores debidamente capacitados sobre el autocontrol.</t>
  </si>
  <si>
    <t>verifica en el cronograma de informes que deben ser entregados por la Empresa Férrea Regional S.A.S.</t>
  </si>
  <si>
    <t>con el fin de evitar la no presentación de informes a cualquier entidad.</t>
  </si>
  <si>
    <t>verifica en el plan anual de Auditorías, las fechas de vencimiento de las entregas de los informes a las otras entidades.</t>
  </si>
  <si>
    <t>con el fin de lograr controlar la entrega de informes en los tiempos establecidos</t>
  </si>
  <si>
    <t>verifica la debida publicación de los informes que son necesarios hacer públicos en la Pagina de la Empresa Férrea Regional.</t>
  </si>
  <si>
    <t>con el fin de dar cumplimiento a la rendición de cuentas de la entidad.</t>
  </si>
  <si>
    <t>N/A</t>
  </si>
  <si>
    <t xml:space="preserve">Se hará seguimiento mediante comité predial según las necesidades detectadas en la Gestión Socio Predial de la entidad </t>
  </si>
  <si>
    <t>Jorge Alberto Perea Baena</t>
  </si>
  <si>
    <t>Subdirector de Integración, Sostenibilidad y entorno.</t>
  </si>
  <si>
    <t>Subdirección de Integración, Sostenibilidad y entorno.</t>
  </si>
  <si>
    <t xml:space="preserve">Diego Suárez </t>
  </si>
  <si>
    <t>FORMATO MAPA DE RIESGOS</t>
  </si>
  <si>
    <t>CÓDIGO: FR-EFR-GR-001</t>
  </si>
  <si>
    <t>VERSIÓN: 05</t>
  </si>
  <si>
    <t>FECHA: 06/DIC/2024</t>
  </si>
  <si>
    <t xml:space="preserve">por la debilidad en la identificación y valoración de los riesgos previsibles en la estructuración del proyecto, </t>
  </si>
  <si>
    <t>El Precomité y comité de Contratación de la EFR SAS,</t>
  </si>
  <si>
    <t>cada vez que llegue una solicitud de adelantar un proceso de selección para la estructuración de los proyectos que sean sometidos a su consideración.</t>
  </si>
  <si>
    <t>por cambiar los criterios de selección objetiva luego de la adjudicación</t>
  </si>
  <si>
    <t>debido a la aprobación de modificaciones contractuales de los proyectos en ejecución que  introduzcan condiciones diferentes a las inicialmente requeridas</t>
  </si>
  <si>
    <t>cada vez que sea requerido.</t>
  </si>
  <si>
    <t xml:space="preserve">realizar el seguimiento al resultado de la encuesta de satisfacción </t>
  </si>
  <si>
    <t>Dependencia</t>
  </si>
  <si>
    <t>Causa Inmediata</t>
  </si>
  <si>
    <t>Causa Raíz</t>
  </si>
  <si>
    <t>Participación  en los comités socioambientales con interventoría</t>
  </si>
  <si>
    <t>Lorena Hernández</t>
  </si>
  <si>
    <t>Realizará seguimiento y acompañamiento periódico al desarrollo de las estructuraciones de los proyectos. Acompañará los comités y reuniones de seguimiento de los contratos y proyectos</t>
  </si>
  <si>
    <t>debido a la no solicitud de las pólizas o garantías que cubran la materialización del riesgo  en la ejecución del contrato</t>
  </si>
  <si>
    <t xml:space="preserve">revisará los estudios y documentos previos especialmente las garantías, </t>
  </si>
  <si>
    <t>Elaboran, presentan y rinden al SIA-CONTRALORIAS, de la Contraloría de Cundinamarca el informe mensual Deuda pública a más tardar un día antes del vencimiento, con las revisiones y aprobaciones correspondientes.</t>
  </si>
  <si>
    <t>Revisar mensualmente los reportes enviados a los entes de control, para evitar posibles errores que puedan activar el riesgo.</t>
  </si>
  <si>
    <t>revisará las solicitudes de  modificaciones a los contratos de los proyectos en ejecución,</t>
  </si>
  <si>
    <t>verifica que el plan anual de adquisiciones se publiqué en la plataforma de SECOP II</t>
  </si>
  <si>
    <t>El colaborador designado que lleva el proceso contractual</t>
  </si>
  <si>
    <t>debido al incumplimiento en la gestión oportuna de la respuesta a los requerimientos de PQRSD que se radiquen en la entidad,</t>
  </si>
  <si>
    <t>con una periodicidad anual con asesoría de la Oficina Asesora Jurídica.</t>
  </si>
  <si>
    <t xml:space="preserve">Gestionar con aliados estratégicos, proveedores y  entidades públicas las actividades  para cumplir con la ejecución  de los planes . </t>
  </si>
  <si>
    <t>realizar seguimiento de los reportes de accidentes trabajo en la plataforma de la ARL Positiva y en el Comité Paritario de Seguridad y Salud en el Trabajo</t>
  </si>
  <si>
    <t xml:space="preserve">Realizar actividades de acuerdo a los métodos y procedimientos establecidos por SST, para la  promoción de la salud  y prevención de las enfermedades laborales en la EFR. </t>
  </si>
  <si>
    <t xml:space="preserve">por el incumplimiento de los requisitos normativos y el no registro de las novedades en la  liquidación, pago de nómina, prestaciones sociales, seguridad social y parafiscales. </t>
  </si>
  <si>
    <t>Liquidar la nómina en la planilla de Excel.</t>
  </si>
  <si>
    <t xml:space="preserve"> y generar la liquidación con los parámetros establecidos por el sistema.</t>
  </si>
  <si>
    <t>emite una circular y cronograma con las pautas para la preparación del anteproyecto de presupuesto, con el objetivo de que las áreas de la Entidad informen sus necesidades de recursos para el próximo período de manera oportuna.</t>
  </si>
  <si>
    <t>de acuerdo con la periodicidad establecida en el cronograma dejando evidencia del envío(correo electrónico o captura de pantalla del reporte)</t>
  </si>
  <si>
    <t>Solicitar a las dependencias el diligenciamiento del FR-EFR-GD-00 Formato Único de Inventario Documental - FUID	 de los Archivos de Gestión basado en los lineamientos dados en la GU-EFR-GD-001 Guía para la organización de los archivos de gestión.</t>
  </si>
  <si>
    <t>Como consecuencia de Detrimento patrimonial</t>
  </si>
  <si>
    <t>por pérdida de Integridad de la información o configuración de los servicios debido a fallas eléctricas y errores de configuración</t>
  </si>
  <si>
    <t>por daños en los equipos tecnológicos y/o no contar con un medio o servicio que salvaguarde la información.</t>
  </si>
  <si>
    <t>realizará el registro del monitoreo continuo y</t>
  </si>
  <si>
    <t>revisará los servicios tecnológicos a través de la  mesa de ayuda de la EFR y/o servicios contratados permitan almacenamiento de la  información de manera trimestral.</t>
  </si>
  <si>
    <t>que se divulga semestralmente y es complementado con capacitaciones a los colaboradores de la EFR.</t>
  </si>
  <si>
    <t>realizará el seguimiento a las actividades definidas en el Plan de Acción de la matriz de  Autodiagnóstico de la política de gestión del conocimiento y la Innovación</t>
  </si>
  <si>
    <t>de manera trimestral evaluando el porcentaje de avance de cumplimiento programado</t>
  </si>
  <si>
    <t xml:space="preserve">Verificar  los contratos cuyo objeto contemple el almacenamiento de información de la Empresa en la nube de tal manera que se verifique el espacio del almacenamiento disponible
</t>
  </si>
  <si>
    <t>adelantará las capacitaciones previstas en los Planes de Acción institucional</t>
  </si>
  <si>
    <t>con el fin de velar por el uso adecuado de la información de la Empresa</t>
  </si>
  <si>
    <t>Verificación aleatoria del estado de la aplicabilidad de elementos de seguridad en los diferentes equipos de la Empresa de manera semestral.</t>
  </si>
  <si>
    <t>01-01-2025</t>
  </si>
  <si>
    <t>31-12-2025</t>
  </si>
  <si>
    <t>Realizar de manera semestral una capacitación de gestión oportuna de PQRSDF a través del aplicativo Orfeo con apoyo de la Oficina Asesora Jurídica.</t>
  </si>
  <si>
    <t>La profesional de seguridad y salud en el trabajo de la  Dirección Administrativa y Financiera, se encargara de</t>
  </si>
  <si>
    <t>realizar las actividades programadas de acuerdo con el cronograma establecido en el Plan de Seguridad y Salud en el Trabajo</t>
  </si>
  <si>
    <t>Direccionamiento Estratégico</t>
  </si>
  <si>
    <t>Enero de 2025</t>
  </si>
  <si>
    <t>Marzo de 2025</t>
  </si>
  <si>
    <t xml:space="preserve">El jefe de la Oficina Asesora de comunicaciones </t>
  </si>
  <si>
    <t>El Jefe de la Oficina Asesora de Comunicaciones</t>
  </si>
  <si>
    <t>debido al incumplimiento en la ejecución de los planes y programas de Talento Humano.</t>
  </si>
  <si>
    <t xml:space="preserve">Por no realizar las actividades programadas dentro del periodo establecido,  con las respectivas dependencias para tomar acciones de mejora. </t>
  </si>
  <si>
    <t xml:space="preserve">por la  posible materialización de accidentes de trabajo en la EFR. </t>
  </si>
  <si>
    <t>debido al desconocimiento de los términos establecidos en la normatividad vigente</t>
  </si>
  <si>
    <t xml:space="preserve">de Excel mensual contra la realizada por el aplicativo Hasnet, y verificar que coincidan los valores. </t>
  </si>
  <si>
    <t>Comparar la liquidación realizada en la planilla</t>
  </si>
  <si>
    <t>Profesional Especializado 3 Grado 6</t>
  </si>
  <si>
    <t xml:space="preserve">Revisar y evaluar el plan anual de seguridad y salud  en el trabajo estableciendo las acciones correctivas y de mejora con su debido tratamiento, identificadas en la autoevaluación del sistema y la auditoria en SST de acuerdo con la normatividad vigente. </t>
  </si>
  <si>
    <t xml:space="preserve">Adelantar una verificación aleatoria de manera trimestral del inventario de los bienes muebles de propiedad de la EFR </t>
  </si>
  <si>
    <t>con el fin de evitar la pérdida o hurto de los bienes muebles que hacen parte del inventario de la EFR para lo cual se realizaran seguimientos semestrales</t>
  </si>
  <si>
    <t>realizará el seguimiento y monitoreo a los dieciséis (16) Planes Institucionales</t>
  </si>
  <si>
    <t>de manera trimestral evaluando el porcentaje de avance de cumplimiento Programado</t>
  </si>
  <si>
    <t>promover la divulgación de la encuesta de satisfacción en la página web oficial de la entidad, correo electrónico y redes sociales</t>
  </si>
  <si>
    <t>con una periodicidad trimestral.</t>
  </si>
  <si>
    <t>Campañas de sensibilización enfocadas en la utilización, implementación y divulgación de las encuestas de satisfacción.</t>
  </si>
  <si>
    <t>Ketty González</t>
  </si>
  <si>
    <t>por la no presentación, presentación extemporánea y/o con errores de los reportes a las autoridades competentes</t>
  </si>
  <si>
    <t>con una periodicidad mensual.</t>
  </si>
  <si>
    <t>Comunicación Corporativa</t>
  </si>
  <si>
    <t>Estructuración de Proyectos</t>
  </si>
  <si>
    <t>Ejecución de Proyectos</t>
  </si>
  <si>
    <t>Gestión Jurídica</t>
  </si>
  <si>
    <t>Gestión Contractual</t>
  </si>
  <si>
    <t>Gestión Predial</t>
  </si>
  <si>
    <t>Servicio al Ciudadano</t>
  </si>
  <si>
    <t>Gestión de Talento Humano</t>
  </si>
  <si>
    <t>Gestión Financiera</t>
  </si>
  <si>
    <t>Gestión Documental</t>
  </si>
  <si>
    <t>Gestión de Recursos Físicos y Tecnológicos</t>
  </si>
  <si>
    <t>Evaluación y Seguimiento de la Gestión</t>
  </si>
  <si>
    <t>Oficina Asesora de Planeación</t>
  </si>
  <si>
    <t>Oficina de Riesgos y Seguridad</t>
  </si>
  <si>
    <t>Oficina Asesora Jurídica</t>
  </si>
  <si>
    <t>Oficina de Control Interno</t>
  </si>
  <si>
    <t>Dirección de Contratación</t>
  </si>
  <si>
    <t>Subdirección de Integración Sostenibilidad y Entorno</t>
  </si>
  <si>
    <t>El control se aplica aleatoriamente a la actividad que conlleva 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</si>
</sst>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d\-mmm\-yy"/>
    <numFmt numFmtId="165" formatCode="mm/dd/yy;@"/>
    <numFmt numFmtId="166" formatCode="[$-409]dd/mmm/yy;@"/>
  </numFmts>
  <fonts count="38" x14ac:knownFonts="1">
    <font>
      <sz val="11"/>
      <color theme="1"/>
      <name val="Calibri"/>
      <scheme val="minor"/>
    </font>
    <font>
      <sz val="11"/>
      <color theme="1"/>
      <name val="Calibri"/>
      <family val="2"/>
      <scheme val="minor"/>
    </font>
    <font>
      <sz val="11"/>
      <color theme="1"/>
      <name val="Calibri"/>
      <family val="2"/>
      <scheme val="minor"/>
    </font>
    <font>
      <sz val="10"/>
      <color theme="1"/>
      <name val="Arial"/>
      <family val="2"/>
    </font>
    <font>
      <sz val="11"/>
      <name val="Calibri"/>
      <family val="2"/>
    </font>
    <font>
      <sz val="9"/>
      <color theme="1"/>
      <name val="Arial"/>
      <family val="2"/>
    </font>
    <font>
      <b/>
      <sz val="10"/>
      <color theme="0"/>
      <name val="Arial"/>
      <family val="2"/>
    </font>
    <font>
      <b/>
      <sz val="9"/>
      <color theme="0"/>
      <name val="Arial"/>
      <family val="2"/>
    </font>
    <font>
      <b/>
      <sz val="10"/>
      <color theme="1"/>
      <name val="Arial"/>
      <family val="2"/>
    </font>
    <font>
      <b/>
      <sz val="9"/>
      <color theme="1"/>
      <name val="Arial"/>
      <family val="2"/>
    </font>
    <font>
      <b/>
      <sz val="9"/>
      <color rgb="FF002060"/>
      <name val="Arial"/>
      <family val="2"/>
    </font>
    <font>
      <i/>
      <sz val="9"/>
      <color rgb="FF44546A"/>
      <name val="Arial"/>
      <family val="2"/>
    </font>
    <font>
      <b/>
      <i/>
      <sz val="9"/>
      <color rgb="FF44546A"/>
      <name val="Arial"/>
      <family val="2"/>
    </font>
    <font>
      <b/>
      <sz val="11"/>
      <color theme="1"/>
      <name val="Arial Narrow"/>
      <family val="2"/>
    </font>
    <font>
      <b/>
      <sz val="12"/>
      <color theme="0"/>
      <name val="Century Gothic"/>
      <family val="2"/>
    </font>
    <font>
      <b/>
      <sz val="10"/>
      <color theme="0"/>
      <name val="Century Gothic"/>
      <family val="2"/>
    </font>
    <font>
      <b/>
      <sz val="14"/>
      <color theme="0"/>
      <name val="Arial Narrow"/>
      <family val="2"/>
    </font>
    <font>
      <b/>
      <sz val="11"/>
      <color theme="0"/>
      <name val="Arial Narrow"/>
      <family val="2"/>
    </font>
    <font>
      <b/>
      <i/>
      <sz val="7"/>
      <color rgb="FF44546A"/>
      <name val="Arial Narrow"/>
      <family val="2"/>
    </font>
    <font>
      <sz val="8"/>
      <color theme="1"/>
      <name val="Arial"/>
      <family val="2"/>
    </font>
    <font>
      <i/>
      <sz val="10"/>
      <color rgb="FF44546A"/>
      <name val="Arial"/>
      <family val="2"/>
    </font>
    <font>
      <b/>
      <sz val="12"/>
      <color rgb="FF002060"/>
      <name val="Century Gothic"/>
      <family val="2"/>
    </font>
    <font>
      <b/>
      <sz val="8"/>
      <color theme="1"/>
      <name val="Arial Narrow"/>
      <family val="2"/>
    </font>
    <font>
      <b/>
      <sz val="7"/>
      <color theme="1"/>
      <name val="Arial Narrow"/>
      <family val="2"/>
    </font>
    <font>
      <b/>
      <i/>
      <sz val="8"/>
      <color rgb="FF44546A"/>
      <name val="Arial Narrow"/>
      <family val="2"/>
    </font>
    <font>
      <sz val="11"/>
      <color theme="1"/>
      <name val="Calibri"/>
      <family val="2"/>
    </font>
    <font>
      <b/>
      <sz val="11"/>
      <color theme="1"/>
      <name val="Calibri"/>
      <family val="2"/>
    </font>
    <font>
      <b/>
      <i/>
      <sz val="10"/>
      <color rgb="FF44546A"/>
      <name val="Arial"/>
      <family val="2"/>
    </font>
    <font>
      <sz val="10"/>
      <name val="Arial"/>
      <family val="2"/>
    </font>
    <font>
      <b/>
      <sz val="10"/>
      <color theme="1"/>
      <name val="Arial Narrow"/>
      <family val="2"/>
    </font>
    <font>
      <b/>
      <sz val="10"/>
      <color theme="0"/>
      <name val="Arial Narrow"/>
      <family val="2"/>
    </font>
    <font>
      <sz val="10"/>
      <color theme="1"/>
      <name val="Arial Narrow"/>
      <family val="2"/>
    </font>
    <font>
      <i/>
      <sz val="10"/>
      <color theme="1"/>
      <name val="Arial Narrow"/>
      <family val="2"/>
    </font>
    <font>
      <sz val="10"/>
      <name val="Arial Narrow"/>
      <family val="2"/>
    </font>
    <font>
      <b/>
      <sz val="10"/>
      <name val="Arial Narrow"/>
      <family val="2"/>
    </font>
    <font>
      <sz val="10"/>
      <color rgb="FF000000"/>
      <name val="Arial Narrow"/>
      <family val="2"/>
    </font>
    <font>
      <sz val="10"/>
      <color theme="0"/>
      <name val="Arial Narrow"/>
      <family val="2"/>
    </font>
    <font>
      <sz val="11"/>
      <color theme="1"/>
      <name val="Calibri"/>
      <family val="2"/>
      <scheme val="minor"/>
    </font>
  </fonts>
  <fills count="4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070C0"/>
        <bgColor rgb="FF0070C0"/>
      </patternFill>
    </fill>
    <fill>
      <patternFill patternType="solid">
        <fgColor rgb="FF95B3D7"/>
        <bgColor rgb="FF95B3D7"/>
      </patternFill>
    </fill>
    <fill>
      <patternFill patternType="solid">
        <fgColor rgb="FF002060"/>
        <bgColor rgb="FF002060"/>
      </patternFill>
    </fill>
    <fill>
      <patternFill patternType="solid">
        <fgColor rgb="FF99CC00"/>
        <bgColor rgb="FF99CC00"/>
      </patternFill>
    </fill>
    <fill>
      <patternFill patternType="solid">
        <fgColor rgb="FFFFFF00"/>
        <bgColor rgb="FFFFFF00"/>
      </patternFill>
    </fill>
    <fill>
      <patternFill patternType="solid">
        <fgColor rgb="FFFFC000"/>
        <bgColor rgb="FFFFC000"/>
      </patternFill>
    </fill>
    <fill>
      <patternFill patternType="solid">
        <fgColor rgb="FFC00000"/>
        <bgColor rgb="FFC00000"/>
      </patternFill>
    </fill>
    <fill>
      <patternFill patternType="solid">
        <fgColor rgb="FF244061"/>
        <bgColor rgb="FF244061"/>
      </patternFill>
    </fill>
    <fill>
      <patternFill patternType="solid">
        <fgColor rgb="FFD8D8D8"/>
        <bgColor rgb="FFD8D8D8"/>
      </patternFill>
    </fill>
    <fill>
      <patternFill patternType="solid">
        <fgColor rgb="FF92D050"/>
        <bgColor rgb="FF92D050"/>
      </patternFill>
    </fill>
    <fill>
      <patternFill patternType="solid">
        <fgColor rgb="FF00B050"/>
        <bgColor rgb="FF00B050"/>
      </patternFill>
    </fill>
    <fill>
      <patternFill patternType="solid">
        <fgColor rgb="FFFFFF99"/>
        <bgColor rgb="FFFFFF99"/>
      </patternFill>
    </fill>
    <fill>
      <patternFill patternType="solid">
        <fgColor rgb="FFFFCC66"/>
        <bgColor rgb="FFFFCC66"/>
      </patternFill>
    </fill>
    <fill>
      <patternFill patternType="solid">
        <fgColor rgb="FFFF0000"/>
        <bgColor rgb="FFFF0000"/>
      </patternFill>
    </fill>
    <fill>
      <patternFill patternType="solid">
        <fgColor rgb="FFE36C09"/>
        <bgColor rgb="FFE36C09"/>
      </patternFill>
    </fill>
    <fill>
      <patternFill patternType="solid">
        <fgColor rgb="FFBFBFBF"/>
        <bgColor rgb="FFBFBFBF"/>
      </patternFill>
    </fill>
    <fill>
      <patternFill patternType="solid">
        <fgColor rgb="FF17365D"/>
        <bgColor rgb="FF17365D"/>
      </patternFill>
    </fill>
    <fill>
      <patternFill patternType="solid">
        <fgColor rgb="FFC6D9F0"/>
        <bgColor rgb="FFC6D9F0"/>
      </patternFill>
    </fill>
    <fill>
      <patternFill patternType="solid">
        <fgColor rgb="FFF2F2F2"/>
        <bgColor rgb="FFF2F2F2"/>
      </patternFill>
    </fill>
    <fill>
      <patternFill patternType="solid">
        <fgColor rgb="FFFDE9D9"/>
        <bgColor rgb="FFFDE9D9"/>
      </patternFill>
    </fill>
    <fill>
      <patternFill patternType="solid">
        <fgColor rgb="FFB6DDE8"/>
        <bgColor rgb="FFB6DDE8"/>
      </patternFill>
    </fill>
    <fill>
      <patternFill patternType="solid">
        <fgColor rgb="FFEAF1DD"/>
        <bgColor rgb="FFEAF1DD"/>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rgb="FF99CC00"/>
      </patternFill>
    </fill>
    <fill>
      <patternFill patternType="solid">
        <fgColor rgb="FF00B050"/>
        <bgColor rgb="FFFFFF00"/>
      </patternFill>
    </fill>
    <fill>
      <patternFill patternType="solid">
        <fgColor rgb="FFFFFF00"/>
        <bgColor rgb="FFFFC000"/>
      </patternFill>
    </fill>
    <fill>
      <patternFill patternType="solid">
        <fgColor indexed="9"/>
        <bgColor indexed="64"/>
      </patternFill>
    </fill>
    <fill>
      <patternFill patternType="solid">
        <fgColor rgb="FFFF6600"/>
        <bgColor indexed="64"/>
      </patternFill>
    </fill>
    <fill>
      <patternFill patternType="solid">
        <fgColor rgb="FFFFFF66"/>
        <bgColor indexed="64"/>
      </patternFill>
    </fill>
    <fill>
      <patternFill patternType="solid">
        <fgColor rgb="FF0070C0"/>
        <bgColor rgb="FFE5B8B7"/>
      </patternFill>
    </fill>
    <fill>
      <patternFill patternType="solid">
        <fgColor rgb="FF0070C0"/>
        <bgColor indexed="64"/>
      </patternFill>
    </fill>
    <fill>
      <patternFill patternType="solid">
        <fgColor rgb="FFFFFFFF"/>
        <bgColor indexed="64"/>
      </patternFill>
    </fill>
    <fill>
      <patternFill patternType="solid">
        <fgColor theme="0"/>
        <bgColor indexed="64"/>
      </patternFill>
    </fill>
  </fills>
  <borders count="116">
    <border>
      <left/>
      <right/>
      <top/>
      <bottom/>
      <diagonal/>
    </border>
    <border>
      <left/>
      <right/>
      <top style="thin">
        <color rgb="FF000000"/>
      </top>
      <bottom/>
      <diagonal/>
    </border>
    <border>
      <left/>
      <right/>
      <top/>
      <bottom style="thin">
        <color rgb="FF000000"/>
      </bottom>
      <diagonal/>
    </border>
    <border>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953734"/>
      </left>
      <right style="hair">
        <color rgb="FF953734"/>
      </right>
      <top style="hair">
        <color rgb="FF953734"/>
      </top>
      <bottom style="hair">
        <color rgb="FF953734"/>
      </bottom>
      <diagonal/>
    </border>
    <border>
      <left style="hair">
        <color rgb="FF953734"/>
      </left>
      <right style="medium">
        <color rgb="FF000000"/>
      </right>
      <top style="hair">
        <color rgb="FF953734"/>
      </top>
      <bottom style="hair">
        <color rgb="FF953734"/>
      </bottom>
      <diagonal/>
    </border>
    <border>
      <left style="medium">
        <color rgb="FF000000"/>
      </left>
      <right style="hair">
        <color rgb="FF000000"/>
      </right>
      <top/>
      <bottom/>
      <diagonal/>
    </border>
    <border>
      <left style="medium">
        <color rgb="FF000000"/>
      </left>
      <right style="hair">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top style="hair">
        <color rgb="FF000000"/>
      </top>
      <bottom style="medium">
        <color rgb="FF002060"/>
      </bottom>
      <diagonal/>
    </border>
    <border>
      <left/>
      <right/>
      <top style="hair">
        <color rgb="FF000000"/>
      </top>
      <bottom style="medium">
        <color rgb="FF002060"/>
      </bottom>
      <diagonal/>
    </border>
    <border>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diagonal/>
    </border>
    <border>
      <left style="thick">
        <color rgb="FF205867"/>
      </left>
      <right style="thick">
        <color rgb="FF205867"/>
      </right>
      <top/>
      <bottom/>
      <diagonal/>
    </border>
    <border>
      <left/>
      <right style="thick">
        <color rgb="FF205867"/>
      </right>
      <top/>
      <bottom style="hair">
        <color rgb="FF000000"/>
      </bottom>
      <diagonal/>
    </border>
    <border>
      <left/>
      <right style="hair">
        <color rgb="FF000000"/>
      </right>
      <top/>
      <bottom style="hair">
        <color rgb="FF000000"/>
      </bottom>
      <diagonal/>
    </border>
    <border>
      <left style="hair">
        <color rgb="FF000000"/>
      </left>
      <right style="thick">
        <color rgb="FF205867"/>
      </right>
      <top/>
      <bottom style="hair">
        <color rgb="FF000000"/>
      </bottom>
      <diagonal/>
    </border>
    <border>
      <left style="hair">
        <color rgb="FF000000"/>
      </left>
      <right/>
      <top/>
      <bottom/>
      <diagonal/>
    </border>
    <border>
      <left style="thick">
        <color rgb="FF205867"/>
      </left>
      <right style="thick">
        <color rgb="FF205867"/>
      </right>
      <top/>
      <bottom/>
      <diagonal/>
    </border>
    <border>
      <left/>
      <right style="thick">
        <color rgb="FF205867"/>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rgb="FF205867"/>
      </right>
      <top style="hair">
        <color rgb="FF000000"/>
      </top>
      <bottom style="hair">
        <color rgb="FF000000"/>
      </bottom>
      <diagonal/>
    </border>
    <border>
      <left style="thick">
        <color rgb="FF205867"/>
      </left>
      <right style="thick">
        <color rgb="FF205867"/>
      </right>
      <top/>
      <bottom style="thick">
        <color rgb="FF205867"/>
      </bottom>
      <diagonal/>
    </border>
    <border>
      <left/>
      <right style="thick">
        <color rgb="FF205867"/>
      </right>
      <top style="hair">
        <color rgb="FF000000"/>
      </top>
      <bottom style="thick">
        <color rgb="FF205867"/>
      </bottom>
      <diagonal/>
    </border>
    <border>
      <left/>
      <right style="hair">
        <color rgb="FF000000"/>
      </right>
      <top style="hair">
        <color rgb="FF000000"/>
      </top>
      <bottom style="thick">
        <color rgb="FF205867"/>
      </bottom>
      <diagonal/>
    </border>
    <border>
      <left style="hair">
        <color rgb="FF000000"/>
      </left>
      <right style="thick">
        <color rgb="FF205867"/>
      </right>
      <top style="hair">
        <color rgb="FF000000"/>
      </top>
      <bottom style="thick">
        <color rgb="FF205867"/>
      </bottom>
      <diagonal/>
    </border>
    <border>
      <left style="hair">
        <color rgb="FF000000"/>
      </left>
      <right/>
      <top/>
      <bottom/>
      <diagonal/>
    </border>
    <border>
      <left style="hair">
        <color rgb="FF000000"/>
      </left>
      <right style="hair">
        <color rgb="FF000000"/>
      </right>
      <top style="hair">
        <color rgb="FF000000"/>
      </top>
      <bottom/>
      <diagonal/>
    </border>
    <border>
      <left style="thick">
        <color rgb="FF205867"/>
      </left>
      <right style="thick">
        <color rgb="FF205867"/>
      </right>
      <top style="thick">
        <color rgb="FF205867"/>
      </top>
      <bottom/>
      <diagonal/>
    </border>
    <border>
      <left/>
      <right style="thick">
        <color rgb="FF205867"/>
      </right>
      <top style="thick">
        <color rgb="FF205867"/>
      </top>
      <bottom style="hair">
        <color rgb="FF000000"/>
      </bottom>
      <diagonal/>
    </border>
    <border>
      <left/>
      <right style="hair">
        <color rgb="FF000000"/>
      </right>
      <top style="thick">
        <color rgb="FF205867"/>
      </top>
      <bottom style="hair">
        <color rgb="FF000000"/>
      </bottom>
      <diagonal/>
    </border>
    <border>
      <left style="hair">
        <color rgb="FF000000"/>
      </left>
      <right style="thick">
        <color rgb="FF205867"/>
      </right>
      <top style="thick">
        <color rgb="FF205867"/>
      </top>
      <bottom style="hair">
        <color rgb="FF000000"/>
      </bottom>
      <diagonal/>
    </border>
    <border>
      <left style="hair">
        <color rgb="FF000000"/>
      </left>
      <right style="hair">
        <color rgb="FF000000"/>
      </right>
      <top/>
      <bottom/>
      <diagonal/>
    </border>
    <border>
      <left style="hair">
        <color rgb="FF000000"/>
      </left>
      <right style="hair">
        <color rgb="FF000000"/>
      </right>
      <top/>
      <bottom/>
      <diagonal/>
    </border>
    <border>
      <left/>
      <right/>
      <top/>
      <bottom style="hair">
        <color rgb="FF000000"/>
      </bottom>
      <diagonal/>
    </border>
    <border>
      <left style="hair">
        <color rgb="FF000000"/>
      </left>
      <right/>
      <top style="hair">
        <color rgb="FF000000"/>
      </top>
      <bottom style="hair">
        <color rgb="FF000000"/>
      </bottom>
      <diagonal/>
    </border>
    <border>
      <left/>
      <right style="hair">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style="hair">
        <color rgb="FF953734"/>
      </left>
      <right style="medium">
        <color indexed="64"/>
      </right>
      <top style="hair">
        <color rgb="FF953734"/>
      </top>
      <bottom style="hair">
        <color rgb="FF95373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8" fillId="0" borderId="11"/>
    <xf numFmtId="0" fontId="2" fillId="0" borderId="11"/>
    <xf numFmtId="0" fontId="37" fillId="0" borderId="11"/>
    <xf numFmtId="44" fontId="37" fillId="0" borderId="11" applyFont="0" applyFill="0" applyBorder="0" applyAlignment="0" applyProtection="0"/>
    <xf numFmtId="0" fontId="1" fillId="0" borderId="11"/>
    <xf numFmtId="0" fontId="37" fillId="0" borderId="11"/>
  </cellStyleXfs>
  <cellXfs count="358">
    <xf numFmtId="0" fontId="0" fillId="0" borderId="0" xfId="0"/>
    <xf numFmtId="0" fontId="5" fillId="0" borderId="0" xfId="0" applyFont="1"/>
    <xf numFmtId="0" fontId="5" fillId="0" borderId="13" xfId="0" applyFont="1" applyBorder="1" applyAlignment="1">
      <alignment horizontal="center"/>
    </xf>
    <xf numFmtId="9" fontId="5" fillId="0" borderId="14" xfId="0" applyNumberFormat="1" applyFont="1" applyBorder="1" applyAlignment="1">
      <alignment horizontal="center"/>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wrapText="1"/>
    </xf>
    <xf numFmtId="9" fontId="9" fillId="12" borderId="16" xfId="0" applyNumberFormat="1" applyFont="1" applyFill="1" applyBorder="1" applyAlignment="1">
      <alignment horizontal="center" vertical="center" wrapText="1"/>
    </xf>
    <xf numFmtId="9" fontId="9" fillId="12" borderId="17" xfId="0" applyNumberFormat="1" applyFont="1" applyFill="1" applyBorder="1" applyAlignment="1">
      <alignment horizontal="center" vertical="center" wrapText="1"/>
    </xf>
    <xf numFmtId="0" fontId="9" fillId="12" borderId="18" xfId="0" applyFont="1" applyFill="1" applyBorder="1" applyAlignment="1">
      <alignment horizontal="center" vertical="center"/>
    </xf>
    <xf numFmtId="0" fontId="9" fillId="12" borderId="19" xfId="0" applyFont="1" applyFill="1" applyBorder="1" applyAlignment="1">
      <alignment horizontal="center" vertical="center" wrapText="1"/>
    </xf>
    <xf numFmtId="9" fontId="9" fillId="12" borderId="19" xfId="0" applyNumberFormat="1" applyFont="1" applyFill="1" applyBorder="1" applyAlignment="1">
      <alignment horizontal="center" vertical="center" wrapText="1"/>
    </xf>
    <xf numFmtId="0" fontId="9" fillId="12" borderId="20" xfId="0" applyFont="1" applyFill="1" applyBorder="1" applyAlignment="1">
      <alignment horizontal="center" vertical="center" wrapText="1"/>
    </xf>
    <xf numFmtId="0" fontId="9" fillId="13" borderId="18" xfId="0" applyFont="1" applyFill="1" applyBorder="1" applyAlignment="1">
      <alignment horizontal="center" vertical="center"/>
    </xf>
    <xf numFmtId="0" fontId="9" fillId="13" borderId="19" xfId="0" applyFont="1" applyFill="1" applyBorder="1" applyAlignment="1">
      <alignment horizontal="center" vertical="center"/>
    </xf>
    <xf numFmtId="9" fontId="9" fillId="13" borderId="19" xfId="0" applyNumberFormat="1" applyFont="1" applyFill="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9" fillId="14" borderId="18" xfId="0" applyFont="1" applyFill="1" applyBorder="1" applyAlignment="1">
      <alignment horizontal="center" vertical="center"/>
    </xf>
    <xf numFmtId="0" fontId="9" fillId="14" borderId="19" xfId="0" applyFont="1" applyFill="1" applyBorder="1" applyAlignment="1">
      <alignment horizontal="center" vertical="center"/>
    </xf>
    <xf numFmtId="9" fontId="9" fillId="14" borderId="19" xfId="0" applyNumberFormat="1" applyFont="1" applyFill="1" applyBorder="1" applyAlignment="1">
      <alignment horizontal="center" vertical="center"/>
    </xf>
    <xf numFmtId="9" fontId="5" fillId="0" borderId="20" xfId="0" applyNumberFormat="1" applyFont="1" applyBorder="1" applyAlignment="1">
      <alignment horizontal="center" vertical="center" wrapText="1"/>
    </xf>
    <xf numFmtId="0" fontId="9" fillId="15" borderId="18" xfId="0" applyFont="1" applyFill="1" applyBorder="1" applyAlignment="1">
      <alignment horizontal="center" vertical="center"/>
    </xf>
    <xf numFmtId="0" fontId="9" fillId="15" borderId="19" xfId="0" applyFont="1" applyFill="1" applyBorder="1" applyAlignment="1">
      <alignment horizontal="center" vertical="center"/>
    </xf>
    <xf numFmtId="9" fontId="9" fillId="15" borderId="19" xfId="0" applyNumberFormat="1" applyFont="1" applyFill="1" applyBorder="1" applyAlignment="1">
      <alignment horizontal="center" vertical="center"/>
    </xf>
    <xf numFmtId="0" fontId="9" fillId="16" borderId="18" xfId="0" applyFont="1" applyFill="1" applyBorder="1" applyAlignment="1">
      <alignment horizontal="center" vertical="center"/>
    </xf>
    <xf numFmtId="0" fontId="9" fillId="16" borderId="19" xfId="0" applyFont="1" applyFill="1" applyBorder="1" applyAlignment="1">
      <alignment horizontal="center" vertical="center"/>
    </xf>
    <xf numFmtId="9" fontId="9" fillId="16" borderId="19" xfId="0" applyNumberFormat="1" applyFont="1" applyFill="1" applyBorder="1" applyAlignment="1">
      <alignment horizontal="center" vertical="center"/>
    </xf>
    <xf numFmtId="0" fontId="7" fillId="17" borderId="21" xfId="0" applyFont="1" applyFill="1" applyBorder="1" applyAlignment="1">
      <alignment horizontal="center" vertical="center"/>
    </xf>
    <xf numFmtId="0" fontId="7" fillId="17" borderId="22" xfId="0" applyFont="1" applyFill="1" applyBorder="1" applyAlignment="1">
      <alignment horizontal="center" vertical="center"/>
    </xf>
    <xf numFmtId="9" fontId="7" fillId="17" borderId="22" xfId="0" applyNumberFormat="1" applyFont="1" applyFill="1" applyBorder="1" applyAlignment="1">
      <alignment horizontal="center" vertical="center"/>
    </xf>
    <xf numFmtId="0" fontId="5" fillId="0" borderId="22" xfId="0" applyFont="1" applyBorder="1" applyAlignment="1">
      <alignment horizontal="left" vertical="center" wrapText="1"/>
    </xf>
    <xf numFmtId="0" fontId="5" fillId="0" borderId="25" xfId="0" applyFont="1" applyBorder="1" applyAlignment="1">
      <alignment horizontal="left" vertical="center" wrapText="1"/>
    </xf>
    <xf numFmtId="0" fontId="11" fillId="0" borderId="0" xfId="0" applyFont="1" applyAlignment="1">
      <alignment vertical="center"/>
    </xf>
    <xf numFmtId="9" fontId="5" fillId="0" borderId="0" xfId="0" applyNumberFormat="1" applyFont="1" applyAlignment="1">
      <alignment horizontal="center"/>
    </xf>
    <xf numFmtId="0" fontId="12" fillId="0" borderId="0" xfId="0" applyFont="1" applyAlignment="1">
      <alignment vertical="center"/>
    </xf>
    <xf numFmtId="0" fontId="13" fillId="0" borderId="0" xfId="0" applyFont="1"/>
    <xf numFmtId="0" fontId="13" fillId="0" borderId="13" xfId="0" applyFont="1" applyBorder="1"/>
    <xf numFmtId="0" fontId="13" fillId="0" borderId="0" xfId="0" applyFont="1" applyAlignment="1">
      <alignment vertical="center" wrapText="1"/>
    </xf>
    <xf numFmtId="0" fontId="13" fillId="0" borderId="14" xfId="0" applyFont="1" applyBorder="1"/>
    <xf numFmtId="0" fontId="13" fillId="2" borderId="19" xfId="0" applyFont="1" applyFill="1" applyBorder="1" applyAlignment="1">
      <alignment horizontal="center" vertical="center" wrapText="1"/>
    </xf>
    <xf numFmtId="0" fontId="13" fillId="18" borderId="30" xfId="0" applyFont="1" applyFill="1" applyBorder="1"/>
    <xf numFmtId="0" fontId="17" fillId="10" borderId="30" xfId="0" applyFont="1" applyFill="1" applyBorder="1" applyAlignment="1">
      <alignment horizontal="center" wrapText="1"/>
    </xf>
    <xf numFmtId="0" fontId="17" fillId="10" borderId="31" xfId="0" applyFont="1" applyFill="1" applyBorder="1" applyAlignment="1">
      <alignment horizontal="center" vertical="center" wrapText="1"/>
    </xf>
    <xf numFmtId="0" fontId="13" fillId="8" borderId="30" xfId="0" applyFont="1" applyFill="1" applyBorder="1"/>
    <xf numFmtId="0" fontId="17" fillId="18" borderId="31" xfId="0" applyFont="1" applyFill="1" applyBorder="1" applyAlignment="1">
      <alignment horizontal="center" vertical="center"/>
    </xf>
    <xf numFmtId="0" fontId="13" fillId="8" borderId="31" xfId="0" applyFont="1" applyFill="1" applyBorder="1" applyAlignment="1">
      <alignment horizontal="center" vertical="center"/>
    </xf>
    <xf numFmtId="0" fontId="13" fillId="13" borderId="30" xfId="0" applyFont="1" applyFill="1" applyBorder="1"/>
    <xf numFmtId="0" fontId="13" fillId="13" borderId="31" xfId="0" applyFont="1" applyFill="1" applyBorder="1" applyAlignment="1">
      <alignment horizontal="center" vertical="center"/>
    </xf>
    <xf numFmtId="0" fontId="13" fillId="2" borderId="3" xfId="0" applyFont="1" applyFill="1" applyBorder="1" applyAlignment="1">
      <alignment vertical="center" wrapText="1"/>
    </xf>
    <xf numFmtId="0" fontId="13" fillId="0" borderId="0" xfId="0" applyFont="1" applyAlignment="1">
      <alignment horizontal="center"/>
    </xf>
    <xf numFmtId="0" fontId="13" fillId="0" borderId="13" xfId="0" applyFont="1" applyBorder="1" applyAlignment="1">
      <alignment horizontal="center"/>
    </xf>
    <xf numFmtId="0" fontId="13" fillId="0" borderId="0" xfId="0" applyFont="1" applyAlignment="1">
      <alignment horizontal="center" vertical="center" wrapText="1"/>
    </xf>
    <xf numFmtId="0" fontId="13" fillId="0" borderId="14" xfId="0" applyFont="1" applyBorder="1" applyAlignment="1">
      <alignment horizontal="center"/>
    </xf>
    <xf numFmtId="9" fontId="13" fillId="0" borderId="0" xfId="0" applyNumberFormat="1" applyFont="1" applyAlignment="1">
      <alignment horizontal="center"/>
    </xf>
    <xf numFmtId="9" fontId="13" fillId="0" borderId="13" xfId="0" applyNumberFormat="1" applyFont="1" applyBorder="1" applyAlignment="1">
      <alignment horizontal="center"/>
    </xf>
    <xf numFmtId="9" fontId="13" fillId="0" borderId="0" xfId="0" applyNumberFormat="1" applyFont="1" applyAlignment="1">
      <alignment horizontal="center" vertical="center" wrapText="1"/>
    </xf>
    <xf numFmtId="9" fontId="13" fillId="0" borderId="0" xfId="0" applyNumberFormat="1" applyFont="1"/>
    <xf numFmtId="9" fontId="13" fillId="2" borderId="19" xfId="0" applyNumberFormat="1" applyFont="1" applyFill="1" applyBorder="1" applyAlignment="1">
      <alignment horizontal="center" vertical="center" wrapText="1"/>
    </xf>
    <xf numFmtId="9" fontId="13" fillId="0" borderId="14" xfId="0" applyNumberFormat="1" applyFont="1" applyBorder="1" applyAlignment="1">
      <alignment horizontal="center"/>
    </xf>
    <xf numFmtId="0" fontId="13" fillId="0" borderId="34" xfId="0" applyFont="1" applyBorder="1"/>
    <xf numFmtId="0" fontId="13" fillId="0" borderId="35" xfId="0" applyFont="1" applyBorder="1" applyAlignment="1">
      <alignment vertical="center" wrapText="1"/>
    </xf>
    <xf numFmtId="0" fontId="13" fillId="0" borderId="35" xfId="0" applyFont="1" applyBorder="1"/>
    <xf numFmtId="0" fontId="18" fillId="0" borderId="35" xfId="0" applyFont="1" applyBorder="1" applyAlignment="1">
      <alignment vertical="center"/>
    </xf>
    <xf numFmtId="0" fontId="13" fillId="0" borderId="36" xfId="0" applyFont="1" applyBorder="1"/>
    <xf numFmtId="0" fontId="19" fillId="0" borderId="0" xfId="0" applyFont="1"/>
    <xf numFmtId="0" fontId="8" fillId="19" borderId="48" xfId="0" applyFont="1" applyFill="1" applyBorder="1" applyAlignment="1">
      <alignment horizontal="center" vertical="center" wrapText="1"/>
    </xf>
    <xf numFmtId="0" fontId="8" fillId="19" borderId="49" xfId="0" applyFont="1" applyFill="1" applyBorder="1" applyAlignment="1">
      <alignment horizontal="center" vertical="center" wrapText="1"/>
    </xf>
    <xf numFmtId="0" fontId="3" fillId="21" borderId="52" xfId="0" applyFont="1" applyFill="1" applyBorder="1" applyAlignment="1">
      <alignment horizontal="left" vertical="center" wrapText="1"/>
    </xf>
    <xf numFmtId="0" fontId="3" fillId="21" borderId="53" xfId="0" applyFont="1" applyFill="1" applyBorder="1" applyAlignment="1">
      <alignment vertical="center" wrapText="1"/>
    </xf>
    <xf numFmtId="9" fontId="3" fillId="21" borderId="54" xfId="0" applyNumberFormat="1" applyFont="1" applyFill="1" applyBorder="1" applyAlignment="1">
      <alignment horizontal="center" vertical="center" wrapText="1"/>
    </xf>
    <xf numFmtId="0" fontId="3" fillId="21" borderId="57" xfId="0" applyFont="1" applyFill="1" applyBorder="1" applyAlignment="1">
      <alignment vertical="center" wrapText="1"/>
    </xf>
    <xf numFmtId="0" fontId="3" fillId="21" borderId="58" xfId="0" applyFont="1" applyFill="1" applyBorder="1" applyAlignment="1">
      <alignment vertical="center" wrapText="1"/>
    </xf>
    <xf numFmtId="9" fontId="3" fillId="21" borderId="59" xfId="0" applyNumberFormat="1" applyFont="1" applyFill="1" applyBorder="1" applyAlignment="1">
      <alignment horizontal="center" vertical="center" wrapText="1"/>
    </xf>
    <xf numFmtId="0" fontId="3" fillId="21" borderId="61" xfId="0" applyFont="1" applyFill="1" applyBorder="1" applyAlignment="1">
      <alignment horizontal="left" vertical="center" wrapText="1"/>
    </xf>
    <xf numFmtId="0" fontId="3" fillId="21" borderId="62" xfId="0" applyFont="1" applyFill="1" applyBorder="1" applyAlignment="1">
      <alignment vertical="center" wrapText="1"/>
    </xf>
    <xf numFmtId="9" fontId="3" fillId="21" borderId="63" xfId="0" applyNumberFormat="1" applyFont="1" applyFill="1" applyBorder="1" applyAlignment="1">
      <alignment horizontal="center" vertical="center" wrapText="1"/>
    </xf>
    <xf numFmtId="0" fontId="3" fillId="2" borderId="52" xfId="0" applyFont="1" applyFill="1" applyBorder="1" applyAlignment="1">
      <alignment horizontal="left" vertical="center" wrapText="1"/>
    </xf>
    <xf numFmtId="0" fontId="3" fillId="2" borderId="53" xfId="0" applyFont="1" applyFill="1" applyBorder="1" applyAlignment="1">
      <alignment vertical="center" wrapText="1"/>
    </xf>
    <xf numFmtId="9" fontId="3" fillId="2" borderId="54" xfId="0" applyNumberFormat="1" applyFont="1"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vertical="center" wrapText="1"/>
    </xf>
    <xf numFmtId="9" fontId="3" fillId="2" borderId="63" xfId="0" applyNumberFormat="1" applyFont="1" applyFill="1" applyBorder="1" applyAlignment="1">
      <alignment horizontal="center" vertical="center" wrapText="1"/>
    </xf>
    <xf numFmtId="0" fontId="3" fillId="21" borderId="67" xfId="0" applyFont="1" applyFill="1" applyBorder="1" applyAlignment="1">
      <alignment horizontal="left" vertical="center" wrapText="1"/>
    </xf>
    <xf numFmtId="0" fontId="3" fillId="21" borderId="68" xfId="0" applyFont="1" applyFill="1" applyBorder="1" applyAlignment="1">
      <alignment vertical="center" wrapText="1"/>
    </xf>
    <xf numFmtId="0" fontId="3" fillId="21" borderId="69" xfId="0" applyFont="1" applyFill="1" applyBorder="1" applyAlignment="1">
      <alignment horizontal="center" vertical="center" wrapText="1"/>
    </xf>
    <xf numFmtId="0" fontId="3" fillId="21" borderId="63" xfId="0" applyFont="1" applyFill="1" applyBorder="1" applyAlignment="1">
      <alignment horizontal="center" vertical="center" wrapText="1"/>
    </xf>
    <xf numFmtId="0" fontId="3" fillId="22" borderId="52" xfId="0" applyFont="1" applyFill="1" applyBorder="1" applyAlignment="1">
      <alignment horizontal="left" vertical="center" wrapText="1"/>
    </xf>
    <xf numFmtId="0" fontId="3" fillId="22" borderId="53" xfId="0" applyFont="1" applyFill="1" applyBorder="1" applyAlignment="1">
      <alignment vertical="center" wrapText="1"/>
    </xf>
    <xf numFmtId="0" fontId="3" fillId="22" borderId="54" xfId="0" applyFont="1" applyFill="1" applyBorder="1" applyAlignment="1">
      <alignment horizontal="center" vertical="center" wrapText="1"/>
    </xf>
    <xf numFmtId="0" fontId="3" fillId="22" borderId="61" xfId="0" applyFont="1" applyFill="1" applyBorder="1" applyAlignment="1">
      <alignment horizontal="left" vertical="center" wrapText="1"/>
    </xf>
    <xf numFmtId="0" fontId="3" fillId="22" borderId="62" xfId="0" applyFont="1" applyFill="1" applyBorder="1" applyAlignment="1">
      <alignment vertical="center" wrapText="1"/>
    </xf>
    <xf numFmtId="0" fontId="3" fillId="22" borderId="63" xfId="0" applyFont="1" applyFill="1" applyBorder="1" applyAlignment="1">
      <alignment horizontal="center" vertical="center" wrapText="1"/>
    </xf>
    <xf numFmtId="0" fontId="3" fillId="21" borderId="54" xfId="0" applyFont="1" applyFill="1" applyBorder="1" applyAlignment="1">
      <alignment horizontal="center" vertical="center" wrapText="1"/>
    </xf>
    <xf numFmtId="0" fontId="20" fillId="0" borderId="0" xfId="0" applyFont="1" applyAlignment="1">
      <alignment vertic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16" fillId="11" borderId="73" xfId="0" applyFont="1" applyFill="1" applyBorder="1" applyAlignment="1">
      <alignment vertical="center"/>
    </xf>
    <xf numFmtId="0" fontId="22" fillId="5"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9" fontId="19" fillId="0" borderId="0" xfId="0" applyNumberFormat="1" applyFont="1"/>
    <xf numFmtId="0" fontId="31" fillId="2" borderId="75" xfId="0" applyFont="1" applyFill="1" applyBorder="1" applyAlignment="1">
      <alignment horizontal="left" vertical="center" wrapText="1"/>
    </xf>
    <xf numFmtId="0" fontId="31" fillId="2" borderId="75" xfId="0" applyFont="1" applyFill="1" applyBorder="1" applyAlignment="1">
      <alignment horizontal="center" vertical="center" wrapText="1"/>
    </xf>
    <xf numFmtId="0" fontId="31" fillId="2" borderId="75" xfId="0" applyFont="1" applyFill="1" applyBorder="1" applyAlignment="1">
      <alignment vertical="center" wrapText="1"/>
    </xf>
    <xf numFmtId="0" fontId="31" fillId="0" borderId="0" xfId="0" applyFont="1" applyAlignment="1">
      <alignment horizontal="center" wrapText="1"/>
    </xf>
    <xf numFmtId="0" fontId="31" fillId="2" borderId="3" xfId="0" applyFont="1" applyFill="1" applyBorder="1" applyAlignment="1">
      <alignment horizontal="center" vertical="center" wrapText="1"/>
    </xf>
    <xf numFmtId="0" fontId="31" fillId="2" borderId="3" xfId="0" applyFont="1" applyFill="1" applyBorder="1" applyAlignment="1">
      <alignment horizontal="center" wrapText="1"/>
    </xf>
    <xf numFmtId="0" fontId="31" fillId="2" borderId="11"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11" xfId="0" applyFont="1" applyFill="1" applyBorder="1" applyAlignment="1">
      <alignment horizontal="center" vertical="center" wrapText="1"/>
    </xf>
    <xf numFmtId="9" fontId="31" fillId="3" borderId="3" xfId="0" applyNumberFormat="1" applyFont="1" applyFill="1" applyBorder="1" applyAlignment="1">
      <alignment horizontal="right" vertical="center" wrapText="1"/>
    </xf>
    <xf numFmtId="9" fontId="31" fillId="3" borderId="11" xfId="0" applyNumberFormat="1" applyFont="1" applyFill="1" applyBorder="1" applyAlignment="1">
      <alignment horizontal="center" vertical="center" wrapText="1"/>
    </xf>
    <xf numFmtId="9" fontId="31" fillId="3" borderId="11" xfId="0" applyNumberFormat="1" applyFont="1" applyFill="1" applyBorder="1" applyAlignment="1">
      <alignment horizontal="left" vertical="center" wrapText="1"/>
    </xf>
    <xf numFmtId="9" fontId="31" fillId="3" borderId="3" xfId="0" applyNumberFormat="1"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1" fillId="3" borderId="11" xfId="0" applyFont="1" applyFill="1" applyBorder="1" applyAlignment="1">
      <alignment horizontal="left" vertical="top" wrapText="1"/>
    </xf>
    <xf numFmtId="0" fontId="31" fillId="3" borderId="3" xfId="0" applyFont="1" applyFill="1" applyBorder="1" applyAlignment="1">
      <alignment horizontal="left" vertical="top" wrapText="1"/>
    </xf>
    <xf numFmtId="9" fontId="31" fillId="3" borderId="3" xfId="0" applyNumberFormat="1"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3" xfId="0" applyFont="1" applyFill="1" applyBorder="1" applyAlignment="1">
      <alignment vertical="top" wrapText="1"/>
    </xf>
    <xf numFmtId="14" fontId="31" fillId="3" borderId="11" xfId="0" applyNumberFormat="1" applyFont="1" applyFill="1" applyBorder="1" applyAlignment="1">
      <alignment horizontal="center" vertical="top" wrapText="1"/>
    </xf>
    <xf numFmtId="14" fontId="31" fillId="3" borderId="3" xfId="0" applyNumberFormat="1" applyFont="1" applyFill="1" applyBorder="1" applyAlignment="1">
      <alignment horizontal="center" vertical="top" wrapText="1"/>
    </xf>
    <xf numFmtId="9" fontId="31" fillId="2" borderId="75" xfId="0" applyNumberFormat="1" applyFont="1" applyFill="1" applyBorder="1" applyAlignment="1">
      <alignment horizontal="right" vertical="center" wrapText="1"/>
    </xf>
    <xf numFmtId="9" fontId="31" fillId="2" borderId="75" xfId="0" applyNumberFormat="1" applyFont="1" applyFill="1" applyBorder="1" applyAlignment="1">
      <alignment vertical="center" wrapText="1"/>
    </xf>
    <xf numFmtId="0" fontId="33" fillId="34" borderId="91" xfId="1" applyFont="1" applyFill="1" applyBorder="1"/>
    <xf numFmtId="0" fontId="33" fillId="34" borderId="92" xfId="1" applyFont="1" applyFill="1" applyBorder="1"/>
    <xf numFmtId="0" fontId="33" fillId="0" borderId="93" xfId="1" applyFont="1" applyBorder="1" applyAlignment="1">
      <alignment vertical="center" wrapText="1"/>
    </xf>
    <xf numFmtId="0" fontId="33" fillId="0" borderId="11" xfId="1" applyFont="1" applyAlignment="1">
      <alignment vertical="center" wrapText="1"/>
    </xf>
    <xf numFmtId="9" fontId="33" fillId="0" borderId="75" xfId="1" applyNumberFormat="1" applyFont="1" applyBorder="1" applyAlignment="1">
      <alignment horizontal="center" vertical="center" wrapText="1"/>
    </xf>
    <xf numFmtId="9" fontId="33" fillId="0" borderId="82" xfId="1" applyNumberFormat="1" applyFont="1" applyBorder="1" applyAlignment="1">
      <alignment horizontal="center" vertical="center" wrapText="1"/>
    </xf>
    <xf numFmtId="0" fontId="33" fillId="0" borderId="75" xfId="1" applyFont="1" applyBorder="1" applyAlignment="1">
      <alignment vertical="center" wrapText="1"/>
    </xf>
    <xf numFmtId="0" fontId="33" fillId="0" borderId="75" xfId="0" applyFont="1" applyBorder="1" applyAlignment="1">
      <alignment horizontal="center" vertical="center" wrapText="1" readingOrder="1"/>
    </xf>
    <xf numFmtId="0" fontId="33" fillId="0" borderId="82" xfId="0" applyFont="1" applyBorder="1" applyAlignment="1">
      <alignment horizontal="center" vertical="center" wrapText="1" readingOrder="1"/>
    </xf>
    <xf numFmtId="9" fontId="33" fillId="0" borderId="80" xfId="1" applyNumberFormat="1" applyFont="1" applyBorder="1" applyAlignment="1">
      <alignment horizontal="center" vertical="center" wrapText="1"/>
    </xf>
    <xf numFmtId="0" fontId="35" fillId="35" borderId="75" xfId="0" applyFont="1" applyFill="1" applyBorder="1" applyAlignment="1">
      <alignment horizontal="center" vertical="center" wrapText="1" readingOrder="1"/>
    </xf>
    <xf numFmtId="0" fontId="33" fillId="30" borderId="82" xfId="0" applyFont="1" applyFill="1" applyBorder="1" applyAlignment="1">
      <alignment horizontal="center" vertical="center" wrapText="1" readingOrder="1"/>
    </xf>
    <xf numFmtId="0" fontId="35" fillId="36" borderId="75" xfId="0" applyFont="1" applyFill="1" applyBorder="1" applyAlignment="1">
      <alignment horizontal="center" vertical="center" wrapText="1" readingOrder="1"/>
    </xf>
    <xf numFmtId="0" fontId="35" fillId="26" borderId="75" xfId="0" applyFont="1" applyFill="1" applyBorder="1" applyAlignment="1">
      <alignment horizontal="center" vertical="center" wrapText="1" readingOrder="1"/>
    </xf>
    <xf numFmtId="9" fontId="33" fillId="0" borderId="83" xfId="1" applyNumberFormat="1" applyFont="1" applyBorder="1" applyAlignment="1">
      <alignment horizontal="center" vertical="center" wrapText="1"/>
    </xf>
    <xf numFmtId="0" fontId="33" fillId="0" borderId="84" xfId="0" applyFont="1" applyBorder="1" applyAlignment="1">
      <alignment horizontal="center" vertical="center" wrapText="1" readingOrder="1"/>
    </xf>
    <xf numFmtId="0" fontId="35" fillId="26" borderId="84" xfId="0" applyFont="1" applyFill="1" applyBorder="1" applyAlignment="1">
      <alignment horizontal="center" vertical="center" wrapText="1" readingOrder="1"/>
    </xf>
    <xf numFmtId="0" fontId="35" fillId="36" borderId="84" xfId="0" applyFont="1" applyFill="1" applyBorder="1" applyAlignment="1">
      <alignment horizontal="center" vertical="center" wrapText="1" readingOrder="1"/>
    </xf>
    <xf numFmtId="0" fontId="35" fillId="35" borderId="84" xfId="0" applyFont="1" applyFill="1" applyBorder="1" applyAlignment="1">
      <alignment horizontal="center" vertical="center" wrapText="1" readingOrder="1"/>
    </xf>
    <xf numFmtId="0" fontId="33" fillId="30" borderId="86" xfId="0" applyFont="1" applyFill="1" applyBorder="1" applyAlignment="1">
      <alignment horizontal="center" vertical="center" wrapText="1" readingOrder="1"/>
    </xf>
    <xf numFmtId="0" fontId="31" fillId="0" borderId="0" xfId="0" applyFont="1"/>
    <xf numFmtId="0" fontId="31" fillId="0" borderId="0" xfId="0" applyFont="1" applyAlignment="1">
      <alignment vertical="center"/>
    </xf>
    <xf numFmtId="0" fontId="29" fillId="0" borderId="80" xfId="0" applyFont="1" applyBorder="1" applyAlignment="1">
      <alignment horizontal="center" vertical="center" wrapText="1"/>
    </xf>
    <xf numFmtId="0" fontId="29" fillId="0" borderId="75"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82" xfId="0" applyFont="1" applyBorder="1" applyAlignment="1">
      <alignment horizontal="center" vertical="center" wrapText="1"/>
    </xf>
    <xf numFmtId="0" fontId="31" fillId="26" borderId="80" xfId="0" applyFont="1" applyFill="1" applyBorder="1" applyAlignment="1">
      <alignment horizontal="center" vertical="center" wrapText="1"/>
    </xf>
    <xf numFmtId="0" fontId="31" fillId="0" borderId="75" xfId="0" applyFont="1" applyBorder="1" applyAlignment="1">
      <alignment vertical="center" wrapText="1"/>
    </xf>
    <xf numFmtId="0" fontId="31" fillId="0" borderId="81" xfId="0" applyFont="1" applyBorder="1" applyAlignment="1">
      <alignment horizontal="center" vertical="center" wrapText="1"/>
    </xf>
    <xf numFmtId="9" fontId="31" fillId="0" borderId="82" xfId="0" applyNumberFormat="1" applyFont="1" applyBorder="1" applyAlignment="1">
      <alignment horizontal="center" vertical="center" wrapText="1"/>
    </xf>
    <xf numFmtId="0" fontId="31" fillId="27" borderId="80" xfId="0" applyFont="1" applyFill="1" applyBorder="1" applyAlignment="1">
      <alignment horizontal="center" vertical="center" wrapText="1"/>
    </xf>
    <xf numFmtId="0" fontId="31" fillId="0" borderId="75" xfId="0" applyFont="1" applyBorder="1" applyAlignment="1">
      <alignment horizontal="justify" vertical="center" wrapText="1"/>
    </xf>
    <xf numFmtId="14" fontId="31" fillId="3" borderId="3" xfId="0" applyNumberFormat="1" applyFont="1" applyFill="1" applyBorder="1" applyAlignment="1">
      <alignment horizontal="center" vertical="center" wrapText="1"/>
    </xf>
    <xf numFmtId="14" fontId="31" fillId="3" borderId="11" xfId="0" applyNumberFormat="1" applyFont="1" applyFill="1" applyBorder="1" applyAlignment="1">
      <alignment horizontal="center" vertical="center" wrapText="1"/>
    </xf>
    <xf numFmtId="0" fontId="31" fillId="28" borderId="80" xfId="0" applyFont="1" applyFill="1" applyBorder="1" applyAlignment="1">
      <alignment horizontal="center" vertical="center" wrapText="1"/>
    </xf>
    <xf numFmtId="0" fontId="31" fillId="29" borderId="80" xfId="0" applyFont="1" applyFill="1" applyBorder="1" applyAlignment="1">
      <alignment horizontal="center" vertical="center" wrapText="1"/>
    </xf>
    <xf numFmtId="0" fontId="31" fillId="30" borderId="80" xfId="0" applyFont="1" applyFill="1" applyBorder="1" applyAlignment="1">
      <alignment horizontal="center" vertical="center" wrapText="1"/>
    </xf>
    <xf numFmtId="0" fontId="33" fillId="0" borderId="83" xfId="1" applyFont="1" applyBorder="1" applyAlignment="1">
      <alignment vertical="center" wrapText="1"/>
    </xf>
    <xf numFmtId="0" fontId="33" fillId="0" borderId="84" xfId="1" applyFont="1" applyBorder="1" applyAlignment="1">
      <alignment vertical="center" wrapText="1"/>
    </xf>
    <xf numFmtId="0" fontId="33" fillId="0" borderId="85" xfId="1" applyFont="1" applyBorder="1" applyAlignment="1">
      <alignment horizontal="center" vertical="center" wrapText="1"/>
    </xf>
    <xf numFmtId="0" fontId="33" fillId="0" borderId="86" xfId="1" applyFont="1" applyBorder="1" applyAlignment="1">
      <alignment vertical="center" wrapText="1"/>
    </xf>
    <xf numFmtId="9" fontId="31" fillId="0" borderId="75" xfId="0" applyNumberFormat="1" applyFont="1" applyBorder="1" applyAlignment="1">
      <alignment horizontal="center" vertical="center" wrapText="1"/>
    </xf>
    <xf numFmtId="0" fontId="31" fillId="0" borderId="90" xfId="0" applyFont="1" applyBorder="1" applyAlignment="1">
      <alignment vertical="center" wrapText="1"/>
    </xf>
    <xf numFmtId="0" fontId="31" fillId="0" borderId="82" xfId="0" applyFont="1" applyBorder="1" applyAlignment="1">
      <alignment vertical="center" wrapText="1"/>
    </xf>
    <xf numFmtId="0" fontId="31" fillId="0" borderId="0" xfId="0" applyFont="1" applyAlignment="1">
      <alignment horizontal="center"/>
    </xf>
    <xf numFmtId="0" fontId="31" fillId="0" borderId="0" xfId="0" applyFont="1" applyAlignment="1">
      <alignment horizontal="right"/>
    </xf>
    <xf numFmtId="0" fontId="31" fillId="0" borderId="0" xfId="0" applyFont="1" applyAlignment="1">
      <alignment horizontal="left"/>
    </xf>
    <xf numFmtId="9" fontId="31" fillId="0" borderId="0" xfId="0" applyNumberFormat="1" applyFont="1"/>
    <xf numFmtId="0" fontId="30" fillId="6" borderId="75" xfId="0" applyFont="1" applyFill="1" applyBorder="1" applyAlignment="1">
      <alignment horizontal="center" vertical="center" wrapText="1"/>
    </xf>
    <xf numFmtId="0" fontId="31" fillId="0" borderId="75" xfId="0" applyFont="1" applyBorder="1" applyAlignment="1">
      <alignment horizontal="left" vertical="center" wrapText="1"/>
    </xf>
    <xf numFmtId="0" fontId="31" fillId="0" borderId="11" xfId="0" applyFont="1" applyBorder="1" applyAlignment="1">
      <alignment vertical="center"/>
    </xf>
    <xf numFmtId="0" fontId="31" fillId="0" borderId="11" xfId="0" applyFont="1" applyBorder="1"/>
    <xf numFmtId="0" fontId="29" fillId="31" borderId="75" xfId="0" applyFont="1" applyFill="1" applyBorder="1" applyAlignment="1">
      <alignment horizontal="center" vertical="center" wrapText="1"/>
    </xf>
    <xf numFmtId="0" fontId="29" fillId="7" borderId="75" xfId="0" applyFont="1" applyFill="1" applyBorder="1" applyAlignment="1">
      <alignment horizontal="center" vertical="center" wrapText="1"/>
    </xf>
    <xf numFmtId="0" fontId="29" fillId="32" borderId="75" xfId="0" applyFont="1" applyFill="1" applyBorder="1" applyAlignment="1">
      <alignment horizontal="center" vertical="center" wrapText="1"/>
    </xf>
    <xf numFmtId="0" fontId="29" fillId="33" borderId="75" xfId="0" applyFont="1" applyFill="1" applyBorder="1" applyAlignment="1">
      <alignment horizontal="center" vertical="center" wrapText="1"/>
    </xf>
    <xf numFmtId="0" fontId="29" fillId="9" borderId="75" xfId="0" applyFont="1" applyFill="1" applyBorder="1" applyAlignment="1">
      <alignment horizontal="center" vertical="center" wrapText="1"/>
    </xf>
    <xf numFmtId="0" fontId="30" fillId="10" borderId="75" xfId="0" applyFont="1" applyFill="1" applyBorder="1" applyAlignment="1">
      <alignment horizontal="center" vertical="center" wrapText="1"/>
    </xf>
    <xf numFmtId="164" fontId="31" fillId="2" borderId="75" xfId="0" applyNumberFormat="1" applyFont="1" applyFill="1" applyBorder="1" applyAlignment="1">
      <alignment horizontal="left" vertical="center" wrapText="1"/>
    </xf>
    <xf numFmtId="0" fontId="33" fillId="2" borderId="75" xfId="0" applyFont="1" applyFill="1" applyBorder="1" applyAlignment="1">
      <alignment vertical="center" wrapText="1"/>
    </xf>
    <xf numFmtId="0" fontId="31" fillId="0" borderId="97" xfId="0" applyFont="1" applyBorder="1" applyAlignment="1">
      <alignment wrapText="1"/>
    </xf>
    <xf numFmtId="0" fontId="31" fillId="0" borderId="11" xfId="0" applyFont="1" applyBorder="1" applyAlignment="1">
      <alignment horizontal="center" wrapText="1"/>
    </xf>
    <xf numFmtId="0" fontId="31" fillId="2" borderId="11" xfId="0" applyFont="1" applyFill="1" applyBorder="1" applyAlignment="1">
      <alignment horizontal="center" wrapText="1"/>
    </xf>
    <xf numFmtId="9" fontId="31" fillId="3" borderId="11" xfId="0" applyNumberFormat="1" applyFont="1" applyFill="1" applyBorder="1" applyAlignment="1">
      <alignment horizontal="right" vertical="center" wrapText="1"/>
    </xf>
    <xf numFmtId="0" fontId="31" fillId="3" borderId="11" xfId="0" applyFont="1" applyFill="1" applyBorder="1" applyAlignment="1">
      <alignment vertical="top" wrapText="1"/>
    </xf>
    <xf numFmtId="0" fontId="31" fillId="0" borderId="11" xfId="0" applyFont="1" applyBorder="1" applyAlignment="1">
      <alignment wrapText="1"/>
    </xf>
    <xf numFmtId="0" fontId="31" fillId="0" borderId="11" xfId="0" applyFont="1" applyBorder="1" applyAlignment="1">
      <alignment horizontal="center"/>
    </xf>
    <xf numFmtId="0" fontId="31" fillId="0" borderId="11" xfId="0" applyFont="1" applyBorder="1" applyAlignment="1">
      <alignment horizontal="right"/>
    </xf>
    <xf numFmtId="0" fontId="31" fillId="0" borderId="11" xfId="0" applyFont="1" applyBorder="1" applyAlignment="1">
      <alignment horizontal="left"/>
    </xf>
    <xf numFmtId="9" fontId="31" fillId="0" borderId="11" xfId="0" applyNumberFormat="1" applyFont="1" applyBorder="1"/>
    <xf numFmtId="164" fontId="33" fillId="2" borderId="75" xfId="0" applyNumberFormat="1" applyFont="1" applyFill="1" applyBorder="1" applyAlignment="1">
      <alignment horizontal="left" vertical="center" wrapText="1"/>
    </xf>
    <xf numFmtId="0" fontId="13" fillId="0" borderId="93" xfId="0" applyFont="1" applyBorder="1"/>
    <xf numFmtId="0" fontId="13" fillId="0" borderId="11" xfId="0" applyFont="1" applyBorder="1"/>
    <xf numFmtId="0" fontId="13" fillId="0" borderId="11" xfId="0" applyFont="1" applyBorder="1" applyAlignment="1">
      <alignment vertical="center" wrapText="1"/>
    </xf>
    <xf numFmtId="0" fontId="13" fillId="0" borderId="100" xfId="0" applyFont="1" applyBorder="1"/>
    <xf numFmtId="0" fontId="17" fillId="10" borderId="101" xfId="0" applyFont="1" applyFill="1" applyBorder="1" applyAlignment="1">
      <alignment horizontal="center" vertical="center" wrapText="1"/>
    </xf>
    <xf numFmtId="0" fontId="17" fillId="18" borderId="101" xfId="0" applyFont="1" applyFill="1" applyBorder="1" applyAlignment="1">
      <alignment horizontal="center" vertical="center"/>
    </xf>
    <xf numFmtId="0" fontId="13" fillId="8" borderId="101" xfId="0" applyFont="1" applyFill="1" applyBorder="1" applyAlignment="1">
      <alignment horizontal="center" vertical="center"/>
    </xf>
    <xf numFmtId="0" fontId="13" fillId="13" borderId="101" xfId="0" applyFont="1" applyFill="1" applyBorder="1" applyAlignment="1">
      <alignment horizontal="center" vertical="center"/>
    </xf>
    <xf numFmtId="0" fontId="13" fillId="2" borderId="11" xfId="0" applyFont="1" applyFill="1" applyBorder="1" applyAlignment="1">
      <alignment vertical="center" wrapText="1"/>
    </xf>
    <xf numFmtId="0" fontId="13" fillId="0" borderId="93" xfId="0" applyFont="1" applyBorder="1" applyAlignment="1">
      <alignment horizontal="center"/>
    </xf>
    <xf numFmtId="0" fontId="13" fillId="0" borderId="11" xfId="0" applyFont="1" applyBorder="1" applyAlignment="1">
      <alignment horizontal="center"/>
    </xf>
    <xf numFmtId="0" fontId="13" fillId="0" borderId="11" xfId="0" applyFont="1" applyBorder="1" applyAlignment="1">
      <alignment horizontal="center" vertical="center" wrapText="1"/>
    </xf>
    <xf numFmtId="0" fontId="13" fillId="0" borderId="100" xfId="0" applyFont="1" applyBorder="1" applyAlignment="1">
      <alignment horizontal="center"/>
    </xf>
    <xf numFmtId="9" fontId="13" fillId="0" borderId="93" xfId="0" applyNumberFormat="1" applyFont="1" applyBorder="1" applyAlignment="1">
      <alignment horizontal="center"/>
    </xf>
    <xf numFmtId="9" fontId="13" fillId="0" borderId="11" xfId="0" applyNumberFormat="1" applyFont="1" applyBorder="1" applyAlignment="1">
      <alignment horizontal="center"/>
    </xf>
    <xf numFmtId="9" fontId="13" fillId="0" borderId="11" xfId="0" applyNumberFormat="1" applyFont="1" applyBorder="1" applyAlignment="1">
      <alignment horizontal="center" vertical="center" wrapText="1"/>
    </xf>
    <xf numFmtId="9" fontId="13" fillId="0" borderId="11" xfId="0" applyNumberFormat="1" applyFont="1" applyBorder="1"/>
    <xf numFmtId="9" fontId="13" fillId="0" borderId="100" xfId="0" applyNumberFormat="1" applyFont="1" applyBorder="1" applyAlignment="1">
      <alignment horizontal="center"/>
    </xf>
    <xf numFmtId="0" fontId="0" fillId="0" borderId="102" xfId="0" applyBorder="1"/>
    <xf numFmtId="0" fontId="0" fillId="0" borderId="103" xfId="0" applyBorder="1"/>
    <xf numFmtId="0" fontId="24" fillId="0" borderId="103" xfId="0" applyFont="1" applyBorder="1" applyAlignment="1">
      <alignment vertical="center"/>
    </xf>
    <xf numFmtId="0" fontId="13" fillId="0" borderId="103" xfId="0" applyFont="1" applyBorder="1"/>
    <xf numFmtId="0" fontId="0" fillId="0" borderId="104" xfId="0" applyBorder="1"/>
    <xf numFmtId="0" fontId="33" fillId="2" borderId="75" xfId="0" applyFont="1" applyFill="1" applyBorder="1" applyAlignment="1">
      <alignment horizontal="center" vertical="center" wrapText="1"/>
    </xf>
    <xf numFmtId="0" fontId="33" fillId="2" borderId="75" xfId="0" applyFont="1" applyFill="1" applyBorder="1" applyAlignment="1">
      <alignment horizontal="left" vertical="center" wrapText="1"/>
    </xf>
    <xf numFmtId="0" fontId="33" fillId="0" borderId="75" xfId="0" applyFont="1" applyBorder="1" applyAlignment="1">
      <alignment vertical="center" wrapText="1"/>
    </xf>
    <xf numFmtId="0" fontId="35" fillId="39" borderId="75" xfId="0" applyFont="1" applyFill="1" applyBorder="1" applyAlignment="1">
      <alignment horizontal="left" vertical="center" wrapText="1"/>
    </xf>
    <xf numFmtId="0" fontId="31" fillId="40" borderId="75" xfId="0" applyFont="1" applyFill="1" applyBorder="1" applyAlignment="1">
      <alignment horizontal="left" vertical="center" wrapText="1"/>
    </xf>
    <xf numFmtId="165" fontId="33" fillId="2" borderId="75" xfId="0" applyNumberFormat="1" applyFont="1" applyFill="1" applyBorder="1" applyAlignment="1">
      <alignment horizontal="left" vertical="center" wrapText="1"/>
    </xf>
    <xf numFmtId="166" fontId="31" fillId="3" borderId="11" xfId="0" applyNumberFormat="1" applyFont="1" applyFill="1" applyBorder="1" applyAlignment="1">
      <alignment horizontal="center" vertical="center" wrapText="1"/>
    </xf>
    <xf numFmtId="166" fontId="31" fillId="3" borderId="11" xfId="0" applyNumberFormat="1" applyFont="1" applyFill="1" applyBorder="1" applyAlignment="1">
      <alignment horizontal="center" vertical="top" wrapText="1"/>
    </xf>
    <xf numFmtId="166" fontId="31" fillId="2" borderId="75" xfId="0" applyNumberFormat="1" applyFont="1" applyFill="1" applyBorder="1" applyAlignment="1">
      <alignment horizontal="left" vertical="center" wrapText="1"/>
    </xf>
    <xf numFmtId="166" fontId="35" fillId="39" borderId="75" xfId="0" applyNumberFormat="1" applyFont="1" applyFill="1" applyBorder="1" applyAlignment="1">
      <alignment horizontal="left" vertical="center" wrapText="1"/>
    </xf>
    <xf numFmtId="166" fontId="33" fillId="2" borderId="75" xfId="0" applyNumberFormat="1" applyFont="1" applyFill="1" applyBorder="1" applyAlignment="1">
      <alignment horizontal="left" vertical="center" wrapText="1"/>
    </xf>
    <xf numFmtId="166" fontId="31" fillId="0" borderId="11" xfId="0" applyNumberFormat="1" applyFont="1" applyBorder="1"/>
    <xf numFmtId="166" fontId="31" fillId="0" borderId="0" xfId="0" applyNumberFormat="1" applyFont="1"/>
    <xf numFmtId="0" fontId="31" fillId="0" borderId="81" xfId="0" applyFont="1" applyBorder="1" applyAlignment="1">
      <alignment horizontal="right" vertical="center" wrapText="1"/>
    </xf>
    <xf numFmtId="0" fontId="31" fillId="0" borderId="108" xfId="0" applyFont="1" applyBorder="1" applyAlignment="1">
      <alignment horizontal="right" vertical="center" wrapText="1"/>
    </xf>
    <xf numFmtId="0" fontId="31" fillId="0" borderId="109" xfId="0" applyFont="1" applyBorder="1" applyAlignment="1">
      <alignment horizontal="right" vertical="center" wrapText="1"/>
    </xf>
    <xf numFmtId="0" fontId="31" fillId="0" borderId="107" xfId="0" applyFont="1" applyBorder="1" applyAlignment="1">
      <alignment horizontal="right" vertical="center"/>
    </xf>
    <xf numFmtId="0" fontId="31" fillId="0" borderId="110" xfId="0" applyFont="1" applyBorder="1" applyAlignment="1">
      <alignment horizontal="right" vertical="center"/>
    </xf>
    <xf numFmtId="0" fontId="31" fillId="0" borderId="97" xfId="0" applyFont="1" applyBorder="1" applyAlignment="1">
      <alignment horizontal="right" vertical="center"/>
    </xf>
    <xf numFmtId="0" fontId="31" fillId="0" borderId="113" xfId="0" applyFont="1" applyBorder="1" applyAlignment="1">
      <alignment horizontal="right" vertical="center"/>
    </xf>
    <xf numFmtId="0" fontId="31" fillId="0" borderId="114" xfId="0" applyFont="1" applyBorder="1" applyAlignment="1">
      <alignment horizontal="right" vertical="center"/>
    </xf>
    <xf numFmtId="0" fontId="31" fillId="0" borderId="115" xfId="0" applyFont="1" applyBorder="1" applyAlignment="1">
      <alignment horizontal="right" vertical="center"/>
    </xf>
    <xf numFmtId="0" fontId="29" fillId="2" borderId="107" xfId="0" applyFont="1" applyFill="1" applyBorder="1" applyAlignment="1">
      <alignment horizontal="center" vertical="center" wrapText="1"/>
    </xf>
    <xf numFmtId="0" fontId="29" fillId="2" borderId="110" xfId="0" applyFont="1" applyFill="1" applyBorder="1" applyAlignment="1">
      <alignment horizontal="center" vertical="center" wrapText="1"/>
    </xf>
    <xf numFmtId="0" fontId="29" fillId="2" borderId="97" xfId="0" applyFont="1" applyFill="1" applyBorder="1" applyAlignment="1">
      <alignment horizontal="center" vertical="center" wrapText="1"/>
    </xf>
    <xf numFmtId="0" fontId="29" fillId="2" borderId="1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12" xfId="0" applyFont="1" applyFill="1" applyBorder="1" applyAlignment="1">
      <alignment horizontal="center" vertical="center" wrapText="1"/>
    </xf>
    <xf numFmtId="0" fontId="29" fillId="2" borderId="113" xfId="0" applyFont="1" applyFill="1" applyBorder="1" applyAlignment="1">
      <alignment horizontal="center" vertical="center" wrapText="1"/>
    </xf>
    <xf numFmtId="0" fontId="29" fillId="2" borderId="114" xfId="0" applyFont="1" applyFill="1" applyBorder="1" applyAlignment="1">
      <alignment horizontal="center" vertical="center" wrapText="1"/>
    </xf>
    <xf numFmtId="0" fontId="29" fillId="2" borderId="115" xfId="0" applyFont="1" applyFill="1" applyBorder="1" applyAlignment="1">
      <alignment horizontal="center" vertical="center" wrapText="1"/>
    </xf>
    <xf numFmtId="0" fontId="31" fillId="2" borderId="75" xfId="0" applyFont="1" applyFill="1" applyBorder="1" applyAlignment="1">
      <alignment horizontal="center" vertical="center" wrapText="1"/>
    </xf>
    <xf numFmtId="0" fontId="30" fillId="6" borderId="75" xfId="0" applyFont="1" applyFill="1" applyBorder="1" applyAlignment="1">
      <alignment horizontal="center" vertical="center" wrapText="1"/>
    </xf>
    <xf numFmtId="0" fontId="33" fillId="0" borderId="75" xfId="0" applyFont="1" applyBorder="1"/>
    <xf numFmtId="9" fontId="30" fillId="38" borderId="75" xfId="1" applyNumberFormat="1" applyFont="1" applyFill="1" applyBorder="1" applyAlignment="1">
      <alignment horizontal="center" vertical="center" wrapText="1"/>
    </xf>
    <xf numFmtId="164" fontId="31" fillId="2" borderId="75" xfId="0" applyNumberFormat="1" applyFont="1" applyFill="1" applyBorder="1" applyAlignment="1">
      <alignment horizontal="left" vertical="center" wrapText="1"/>
    </xf>
    <xf numFmtId="0" fontId="30" fillId="4" borderId="75" xfId="0" applyFont="1" applyFill="1" applyBorder="1" applyAlignment="1">
      <alignment horizontal="center" vertical="center" wrapText="1"/>
    </xf>
    <xf numFmtId="9" fontId="30" fillId="4" borderId="75" xfId="0" applyNumberFormat="1" applyFont="1" applyFill="1" applyBorder="1" applyAlignment="1">
      <alignment horizontal="center" vertical="center" textRotation="90" wrapText="1"/>
    </xf>
    <xf numFmtId="0" fontId="31" fillId="2" borderId="75" xfId="0" applyFont="1" applyFill="1" applyBorder="1" applyAlignment="1">
      <alignment horizontal="left" vertical="center" wrapText="1"/>
    </xf>
    <xf numFmtId="166" fontId="31" fillId="2" borderId="75" xfId="0" applyNumberFormat="1" applyFont="1" applyFill="1" applyBorder="1" applyAlignment="1">
      <alignment horizontal="left" vertical="center" wrapText="1"/>
    </xf>
    <xf numFmtId="9" fontId="33" fillId="0" borderId="75" xfId="0" applyNumberFormat="1" applyFont="1" applyBorder="1"/>
    <xf numFmtId="0" fontId="33" fillId="0" borderId="75" xfId="0" applyFont="1" applyBorder="1" applyAlignment="1">
      <alignment horizontal="left"/>
    </xf>
    <xf numFmtId="0" fontId="33" fillId="0" borderId="75" xfId="0" applyFont="1" applyBorder="1" applyAlignment="1">
      <alignment horizontal="center"/>
    </xf>
    <xf numFmtId="0" fontId="36" fillId="0" borderId="75" xfId="0" applyFont="1" applyBorder="1"/>
    <xf numFmtId="9" fontId="31" fillId="2" borderId="75" xfId="0" applyNumberFormat="1" applyFont="1" applyFill="1" applyBorder="1" applyAlignment="1">
      <alignment horizontal="right" vertical="center" wrapText="1"/>
    </xf>
    <xf numFmtId="9" fontId="31" fillId="2" borderId="75" xfId="0" applyNumberFormat="1" applyFont="1" applyFill="1" applyBorder="1" applyAlignment="1">
      <alignment horizontal="center" vertical="center" wrapText="1"/>
    </xf>
    <xf numFmtId="166" fontId="30" fillId="6" borderId="75" xfId="0" applyNumberFormat="1" applyFont="1" applyFill="1" applyBorder="1" applyAlignment="1">
      <alignment horizontal="center" vertical="center" wrapText="1"/>
    </xf>
    <xf numFmtId="166" fontId="33" fillId="0" borderId="75" xfId="0" applyNumberFormat="1" applyFont="1" applyBorder="1"/>
    <xf numFmtId="9" fontId="30" fillId="37" borderId="75" xfId="0" applyNumberFormat="1" applyFont="1" applyFill="1" applyBorder="1" applyAlignment="1">
      <alignment horizontal="center" vertical="center" wrapText="1" readingOrder="1"/>
    </xf>
    <xf numFmtId="0" fontId="30" fillId="38" borderId="75" xfId="1" applyFont="1" applyFill="1" applyBorder="1" applyAlignment="1">
      <alignment horizontal="center" vertical="center" wrapText="1"/>
    </xf>
    <xf numFmtId="0" fontId="31" fillId="0" borderId="75" xfId="0" applyFont="1" applyBorder="1" applyAlignment="1">
      <alignment horizontal="center" vertical="center" wrapText="1"/>
    </xf>
    <xf numFmtId="0" fontId="31" fillId="2" borderId="75" xfId="0" applyFont="1" applyFill="1" applyBorder="1" applyAlignment="1">
      <alignment vertical="center" wrapText="1"/>
    </xf>
    <xf numFmtId="0" fontId="31" fillId="0" borderId="4" xfId="0" applyFont="1" applyBorder="1" applyAlignment="1">
      <alignment horizontal="center" wrapText="1"/>
    </xf>
    <xf numFmtId="0" fontId="33" fillId="0" borderId="1" xfId="0" applyFont="1" applyBorder="1"/>
    <xf numFmtId="0" fontId="33" fillId="0" borderId="5" xfId="0" applyFont="1" applyBorder="1"/>
    <xf numFmtId="0" fontId="31" fillId="0" borderId="0" xfId="0" applyFont="1"/>
    <xf numFmtId="0" fontId="33" fillId="0" borderId="6" xfId="0" applyFont="1" applyBorder="1"/>
    <xf numFmtId="0" fontId="33" fillId="0" borderId="2" xfId="0" applyFont="1" applyBorder="1"/>
    <xf numFmtId="166" fontId="35" fillId="39" borderId="96" xfId="0" applyNumberFormat="1" applyFont="1" applyFill="1" applyBorder="1" applyAlignment="1">
      <alignment horizontal="left" vertical="center" wrapText="1"/>
    </xf>
    <xf numFmtId="166" fontId="35" fillId="39" borderId="105" xfId="0" applyNumberFormat="1" applyFont="1" applyFill="1" applyBorder="1" applyAlignment="1">
      <alignment horizontal="left" vertical="center" wrapText="1"/>
    </xf>
    <xf numFmtId="166" fontId="35" fillId="39" borderId="106" xfId="0" applyNumberFormat="1" applyFont="1" applyFill="1" applyBorder="1" applyAlignment="1">
      <alignment horizontal="left" vertical="center" wrapText="1"/>
    </xf>
    <xf numFmtId="0" fontId="33" fillId="2" borderId="75" xfId="0" applyFont="1" applyFill="1" applyBorder="1" applyAlignment="1">
      <alignment horizontal="left" vertical="center" wrapText="1"/>
    </xf>
    <xf numFmtId="0" fontId="29" fillId="0" borderId="87" xfId="0" applyFont="1" applyBorder="1" applyAlignment="1">
      <alignment horizontal="center" vertical="center" wrapText="1"/>
    </xf>
    <xf numFmtId="0" fontId="29" fillId="0" borderId="88" xfId="0" applyFont="1" applyBorder="1" applyAlignment="1">
      <alignment horizontal="center" vertical="center" wrapText="1"/>
    </xf>
    <xf numFmtId="0" fontId="29" fillId="0" borderId="89" xfId="0" applyFont="1" applyBorder="1" applyAlignment="1">
      <alignment horizontal="center" vertical="center" wrapText="1"/>
    </xf>
    <xf numFmtId="0" fontId="34" fillId="0" borderId="77" xfId="1" applyFont="1" applyBorder="1" applyAlignment="1">
      <alignment horizontal="center" vertical="center" wrapText="1"/>
    </xf>
    <xf numFmtId="0" fontId="34" fillId="0" borderId="79" xfId="1" applyFont="1" applyBorder="1" applyAlignment="1">
      <alignment horizontal="center" vertical="center" wrapText="1"/>
    </xf>
    <xf numFmtId="0" fontId="34" fillId="0" borderId="94" xfId="1" applyFont="1" applyBorder="1" applyAlignment="1">
      <alignment horizontal="center" vertical="center" textRotation="90" wrapText="1"/>
    </xf>
    <xf numFmtId="0" fontId="34" fillId="0" borderId="98" xfId="1" applyFont="1" applyBorder="1" applyAlignment="1">
      <alignment horizontal="center" vertical="center" textRotation="90" wrapText="1"/>
    </xf>
    <xf numFmtId="0" fontId="34" fillId="0" borderId="95" xfId="1" applyFont="1" applyBorder="1" applyAlignment="1">
      <alignment horizontal="center" vertical="center" textRotation="90" wrapText="1"/>
    </xf>
    <xf numFmtId="0" fontId="29" fillId="0" borderId="76"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78" xfId="0" applyFont="1" applyBorder="1" applyAlignment="1">
      <alignment horizontal="center" vertical="center" wrapText="1"/>
    </xf>
    <xf numFmtId="0" fontId="29" fillId="0" borderId="79"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4" xfId="0" applyFont="1" applyBorder="1"/>
    <xf numFmtId="0" fontId="7" fillId="11" borderId="7" xfId="0" applyFont="1" applyFill="1" applyBorder="1" applyAlignment="1">
      <alignment horizontal="center" vertical="center"/>
    </xf>
    <xf numFmtId="0" fontId="4" fillId="0" borderId="8" xfId="0" applyFont="1" applyBorder="1"/>
    <xf numFmtId="0" fontId="4" fillId="0" borderId="9" xfId="0" applyFont="1" applyBorder="1"/>
    <xf numFmtId="0" fontId="10" fillId="2" borderId="10" xfId="0" applyFont="1" applyFill="1" applyBorder="1" applyAlignment="1">
      <alignment horizontal="center" vertical="center"/>
    </xf>
    <xf numFmtId="0" fontId="4" fillId="0" borderId="11" xfId="0" applyFont="1" applyBorder="1"/>
    <xf numFmtId="0" fontId="4" fillId="0" borderId="12" xfId="0" applyFont="1" applyBorder="1"/>
    <xf numFmtId="0" fontId="7" fillId="11" borderId="10" xfId="0" applyFont="1" applyFill="1" applyBorder="1" applyAlignment="1">
      <alignment horizontal="center" vertical="center"/>
    </xf>
    <xf numFmtId="0" fontId="14" fillId="11" borderId="7" xfId="0" applyFont="1" applyFill="1" applyBorder="1" applyAlignment="1">
      <alignment horizontal="center" vertical="center"/>
    </xf>
    <xf numFmtId="0" fontId="14" fillId="11" borderId="10" xfId="0" applyFont="1" applyFill="1" applyBorder="1" applyAlignment="1">
      <alignment horizontal="center" vertical="center"/>
    </xf>
    <xf numFmtId="0" fontId="15" fillId="11" borderId="10" xfId="0" applyFont="1" applyFill="1" applyBorder="1" applyAlignment="1">
      <alignment horizontal="center" vertical="center"/>
    </xf>
    <xf numFmtId="0" fontId="16" fillId="11" borderId="26" xfId="0" applyFont="1" applyFill="1" applyBorder="1" applyAlignment="1">
      <alignment horizontal="center" vertical="center"/>
    </xf>
    <xf numFmtId="0" fontId="4" fillId="0" borderId="27" xfId="0" applyFont="1" applyBorder="1"/>
    <xf numFmtId="0" fontId="4" fillId="0" borderId="28" xfId="0" applyFont="1" applyBorder="1"/>
    <xf numFmtId="0" fontId="16" fillId="11" borderId="29" xfId="0" applyFont="1" applyFill="1" applyBorder="1" applyAlignment="1">
      <alignment horizontal="center" vertical="center" textRotation="90"/>
    </xf>
    <xf numFmtId="0" fontId="4" fillId="0" borderId="32" xfId="0" applyFont="1" applyBorder="1"/>
    <xf numFmtId="0" fontId="4" fillId="0" borderId="33" xfId="0" applyFont="1" applyBorder="1"/>
    <xf numFmtId="0" fontId="3" fillId="2" borderId="51" xfId="0" applyFont="1" applyFill="1" applyBorder="1" applyAlignment="1">
      <alignment horizontal="center" vertical="center" textRotation="90" wrapText="1"/>
    </xf>
    <xf numFmtId="0" fontId="4" fillId="0" borderId="60" xfId="0" applyFont="1" applyBorder="1"/>
    <xf numFmtId="0" fontId="3" fillId="21" borderId="66" xfId="0" applyFont="1" applyFill="1" applyBorder="1" applyAlignment="1">
      <alignment horizontal="center" vertical="center" textRotation="90" wrapText="1"/>
    </xf>
    <xf numFmtId="0" fontId="3" fillId="22" borderId="66" xfId="0" applyFont="1" applyFill="1" applyBorder="1" applyAlignment="1">
      <alignment horizontal="center" vertical="center" textRotation="90" wrapText="1"/>
    </xf>
    <xf numFmtId="0" fontId="3" fillId="21" borderId="51" xfId="0" applyFont="1" applyFill="1" applyBorder="1" applyAlignment="1">
      <alignment horizontal="center" vertical="center" textRotation="90" wrapText="1"/>
    </xf>
    <xf numFmtId="0" fontId="6" fillId="11" borderId="37" xfId="0" applyFont="1" applyFill="1" applyBorder="1" applyAlignment="1">
      <alignment horizontal="center" vertical="center"/>
    </xf>
    <xf numFmtId="0" fontId="4" fillId="0" borderId="38" xfId="0" applyFont="1" applyBorder="1"/>
    <xf numFmtId="0" fontId="4" fillId="0" borderId="39" xfId="0" applyFont="1" applyBorder="1"/>
    <xf numFmtId="0" fontId="8" fillId="2" borderId="40" xfId="0" applyFont="1" applyFill="1" applyBorder="1" applyAlignment="1">
      <alignment horizontal="center" vertical="center"/>
    </xf>
    <xf numFmtId="0" fontId="4" fillId="0" borderId="41" xfId="0" applyFont="1" applyBorder="1"/>
    <xf numFmtId="0" fontId="6" fillId="11" borderId="42" xfId="0" applyFont="1" applyFill="1" applyBorder="1" applyAlignment="1">
      <alignment horizontal="center" vertical="center"/>
    </xf>
    <xf numFmtId="0" fontId="4" fillId="0" borderId="43" xfId="0" applyFont="1" applyBorder="1"/>
    <xf numFmtId="0" fontId="4" fillId="0" borderId="44" xfId="0" applyFont="1" applyBorder="1"/>
    <xf numFmtId="0" fontId="8" fillId="19" borderId="45" xfId="0" applyFont="1" applyFill="1" applyBorder="1" applyAlignment="1">
      <alignment horizontal="center" vertical="center" wrapText="1"/>
    </xf>
    <xf numFmtId="0" fontId="4" fillId="0" borderId="46" xfId="0" applyFont="1" applyBorder="1"/>
    <xf numFmtId="0" fontId="4" fillId="0" borderId="47" xfId="0" applyFont="1" applyBorder="1"/>
    <xf numFmtId="0" fontId="6" fillId="20" borderId="50" xfId="0" applyFont="1" applyFill="1" applyBorder="1" applyAlignment="1">
      <alignment horizontal="center" vertical="center" textRotation="90" wrapText="1"/>
    </xf>
    <xf numFmtId="0" fontId="4" fillId="0" borderId="55" xfId="0" applyFont="1" applyBorder="1"/>
    <xf numFmtId="0" fontId="4" fillId="0" borderId="64" xfId="0" applyFont="1" applyBorder="1"/>
    <xf numFmtId="0" fontId="4" fillId="0" borderId="56" xfId="0" applyFont="1" applyBorder="1"/>
    <xf numFmtId="0" fontId="6" fillId="20" borderId="65" xfId="0" applyFont="1" applyFill="1" applyBorder="1" applyAlignment="1">
      <alignment horizontal="center" vertical="center" textRotation="90" wrapText="1"/>
    </xf>
    <xf numFmtId="0" fontId="4" fillId="0" borderId="70" xfId="0" applyFont="1" applyBorder="1"/>
    <xf numFmtId="0" fontId="4" fillId="0" borderId="71" xfId="0" applyFont="1" applyBorder="1"/>
    <xf numFmtId="0" fontId="14" fillId="11" borderId="91" xfId="0" applyFont="1" applyFill="1" applyBorder="1" applyAlignment="1">
      <alignment horizontal="center" vertical="center"/>
    </xf>
    <xf numFmtId="0" fontId="4" fillId="0" borderId="92" xfId="0" applyFont="1" applyBorder="1"/>
    <xf numFmtId="0" fontId="4" fillId="0" borderId="99" xfId="0" applyFont="1" applyBorder="1"/>
    <xf numFmtId="0" fontId="21" fillId="2" borderId="93" xfId="0" applyFont="1" applyFill="1" applyBorder="1" applyAlignment="1">
      <alignment horizontal="center" vertical="center"/>
    </xf>
    <xf numFmtId="0" fontId="4" fillId="0" borderId="100" xfId="0" applyFont="1" applyBorder="1"/>
    <xf numFmtId="0" fontId="15" fillId="11" borderId="93" xfId="0" applyFont="1" applyFill="1" applyBorder="1" applyAlignment="1">
      <alignment horizontal="center" vertical="center"/>
    </xf>
    <xf numFmtId="0" fontId="13" fillId="0" borderId="11" xfId="0" applyFont="1" applyBorder="1" applyAlignment="1">
      <alignment horizontal="center" vertical="top"/>
    </xf>
    <xf numFmtId="0" fontId="0" fillId="0" borderId="11" xfId="0" applyBorder="1"/>
    <xf numFmtId="0" fontId="4" fillId="0" borderId="72" xfId="0" applyFont="1" applyBorder="1"/>
    <xf numFmtId="0" fontId="22" fillId="23" borderId="73" xfId="0" applyFont="1" applyFill="1" applyBorder="1" applyAlignment="1">
      <alignment horizontal="center" vertical="center" wrapText="1"/>
    </xf>
    <xf numFmtId="0" fontId="22" fillId="24" borderId="73" xfId="0" applyFont="1" applyFill="1" applyBorder="1" applyAlignment="1">
      <alignment horizontal="center" vertical="center" wrapText="1"/>
    </xf>
    <xf numFmtId="0" fontId="22" fillId="25" borderId="73" xfId="0" applyFont="1" applyFill="1" applyBorder="1" applyAlignment="1">
      <alignment horizontal="center" vertical="center" wrapText="1"/>
    </xf>
    <xf numFmtId="0" fontId="13" fillId="0" borderId="74" xfId="0" applyFont="1" applyBorder="1" applyAlignment="1">
      <alignment horizontal="center" vertical="center" wrapText="1"/>
    </xf>
    <xf numFmtId="0" fontId="4" fillId="0" borderId="74" xfId="0" applyFont="1" applyBorder="1"/>
    <xf numFmtId="0" fontId="16" fillId="11" borderId="73" xfId="0" applyFont="1" applyFill="1" applyBorder="1" applyAlignment="1">
      <alignment horizontal="center" vertical="center"/>
    </xf>
    <xf numFmtId="0" fontId="26" fillId="0" borderId="0" xfId="0" applyFont="1" applyAlignment="1">
      <alignment horizontal="center" wrapText="1"/>
    </xf>
    <xf numFmtId="0" fontId="0" fillId="0" borderId="0" xfId="0"/>
  </cellXfs>
  <cellStyles count="7">
    <cellStyle name="Moneda 2" xfId="4" xr:uid="{78DCE7E0-ED00-481C-A452-DFCFC78A4A2E}"/>
    <cellStyle name="Normal" xfId="0" builtinId="0"/>
    <cellStyle name="Normal 2" xfId="1" xr:uid="{0ADAA346-FDD9-4B5B-958D-17C460E1E796}"/>
    <cellStyle name="Normal 3" xfId="2" xr:uid="{F20D9AEE-83E3-4E48-85AF-402F2F82BCA4}"/>
    <cellStyle name="Normal 3 2" xfId="5" xr:uid="{8CE60930-0A28-4922-A9B8-7F4A4FD39BAF}"/>
    <cellStyle name="Normal 4" xfId="3" xr:uid="{D31D66AB-3601-40A8-BB0D-32A900532B69}"/>
    <cellStyle name="Normal 5" xfId="6" xr:uid="{F23E3EA4-7AE1-4527-A783-0A456D5F9794}"/>
  </cellStyles>
  <dxfs count="28">
    <dxf>
      <fill>
        <patternFill>
          <bgColor rgb="FF92D050"/>
        </patternFill>
      </fill>
    </dxf>
    <dxf>
      <font>
        <b val="0"/>
        <i val="0"/>
        <color theme="1"/>
      </font>
      <fill>
        <patternFill>
          <bgColor rgb="FFFFFF00"/>
        </patternFill>
      </fill>
    </dxf>
    <dxf>
      <font>
        <b val="0"/>
        <i val="0"/>
        <color theme="1"/>
      </font>
      <fill>
        <patternFill>
          <bgColor rgb="FFFFC000"/>
        </patternFill>
      </fill>
    </dxf>
    <dxf>
      <font>
        <b val="0"/>
        <i val="0"/>
        <color theme="1"/>
      </font>
      <fill>
        <patternFill>
          <bgColor rgb="FFCC0000"/>
        </patternFill>
      </fill>
    </dxf>
    <dxf>
      <font>
        <b val="0"/>
        <i val="0"/>
      </font>
      <numFmt numFmtId="0" formatCode="General"/>
      <fill>
        <patternFill>
          <bgColor rgb="FF92D050"/>
        </patternFill>
      </fill>
    </dxf>
    <dxf>
      <fill>
        <patternFill>
          <bgColor rgb="FF00B050"/>
        </patternFill>
      </fill>
    </dxf>
    <dxf>
      <fill>
        <patternFill>
          <bgColor rgb="FFFFFF00"/>
        </patternFill>
      </fill>
    </dxf>
    <dxf>
      <fill>
        <patternFill>
          <bgColor rgb="FFFFC000"/>
        </patternFill>
      </fill>
    </dxf>
    <dxf>
      <fill>
        <patternFill>
          <bgColor rgb="FFCC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123950" cy="838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38100</xdr:colOff>
      <xdr:row>0</xdr:row>
      <xdr:rowOff>171450</xdr:rowOff>
    </xdr:from>
    <xdr:ext cx="1123950" cy="838200"/>
    <xdr:pic>
      <xdr:nvPicPr>
        <xdr:cNvPr id="3" name="image1.png">
          <a:extLst>
            <a:ext uri="{FF2B5EF4-FFF2-40B4-BE49-F238E27FC236}">
              <a16:creationId xmlns:a16="http://schemas.microsoft.com/office/drawing/2014/main" id="{B9B8BF94-34A9-41CA-985C-6AA9BAB93879}"/>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oneCellAnchor>
    <xdr:from>
      <xdr:col>0</xdr:col>
      <xdr:colOff>38100</xdr:colOff>
      <xdr:row>0</xdr:row>
      <xdr:rowOff>171450</xdr:rowOff>
    </xdr:from>
    <xdr:ext cx="1123950" cy="838200"/>
    <xdr:pic>
      <xdr:nvPicPr>
        <xdr:cNvPr id="4" name="image1.png">
          <a:extLst>
            <a:ext uri="{FF2B5EF4-FFF2-40B4-BE49-F238E27FC236}">
              <a16:creationId xmlns:a16="http://schemas.microsoft.com/office/drawing/2014/main" id="{84F40D50-CE90-4580-8C9F-5979616D8E1C}"/>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73025</xdr:colOff>
      <xdr:row>0</xdr:row>
      <xdr:rowOff>101600</xdr:rowOff>
    </xdr:from>
    <xdr:ext cx="822325" cy="539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3025" y="101600"/>
          <a:ext cx="822325" cy="539750"/>
        </a:xfrm>
        <a:prstGeom prst="rect">
          <a:avLst/>
        </a:prstGeom>
        <a:noFill/>
      </xdr:spPr>
    </xdr:pic>
    <xdr:clientData fLocksWithSheet="0"/>
  </xdr:oneCellAnchor>
  <xdr:oneCellAnchor>
    <xdr:from>
      <xdr:col>6</xdr:col>
      <xdr:colOff>98425</xdr:colOff>
      <xdr:row>0</xdr:row>
      <xdr:rowOff>76200</xdr:rowOff>
    </xdr:from>
    <xdr:ext cx="809625" cy="6096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6823075" y="76200"/>
          <a:ext cx="809625" cy="609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38100</xdr:rowOff>
    </xdr:from>
    <xdr:ext cx="685800" cy="5334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16</xdr:col>
      <xdr:colOff>304800</xdr:colOff>
      <xdr:row>9</xdr:row>
      <xdr:rowOff>228600</xdr:rowOff>
    </xdr:from>
    <xdr:ext cx="142875" cy="628650"/>
    <xdr:sp macro="" textlink="">
      <xdr:nvSpPr>
        <xdr:cNvPr id="3" name="Shape 3">
          <a:extLst>
            <a:ext uri="{FF2B5EF4-FFF2-40B4-BE49-F238E27FC236}">
              <a16:creationId xmlns:a16="http://schemas.microsoft.com/office/drawing/2014/main" id="{00000000-0008-0000-0400-000003000000}"/>
            </a:ext>
          </a:extLst>
        </xdr:cNvPr>
        <xdr:cNvSpPr/>
      </xdr:nvSpPr>
      <xdr:spPr>
        <a:xfrm>
          <a:off x="5288850" y="3475200"/>
          <a:ext cx="114300" cy="609600"/>
        </a:xfrm>
        <a:prstGeom prst="downArrow">
          <a:avLst>
            <a:gd name="adj1" fmla="val 50000"/>
            <a:gd name="adj2" fmla="val 50000"/>
          </a:avLst>
        </a:prstGeom>
        <a:solidFill>
          <a:srgbClr val="FF990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22</xdr:col>
      <xdr:colOff>38100</xdr:colOff>
      <xdr:row>4</xdr:row>
      <xdr:rowOff>9525</xdr:rowOff>
    </xdr:from>
    <xdr:ext cx="885825" cy="152400"/>
    <xdr:sp macro="" textlink="">
      <xdr:nvSpPr>
        <xdr:cNvPr id="4" name="Shape 4">
          <a:extLst>
            <a:ext uri="{FF2B5EF4-FFF2-40B4-BE49-F238E27FC236}">
              <a16:creationId xmlns:a16="http://schemas.microsoft.com/office/drawing/2014/main" id="{00000000-0008-0000-0400-000004000000}"/>
            </a:ext>
          </a:extLst>
        </xdr:cNvPr>
        <xdr:cNvSpPr/>
      </xdr:nvSpPr>
      <xdr:spPr>
        <a:xfrm>
          <a:off x="4917375" y="3718088"/>
          <a:ext cx="857250" cy="123825"/>
        </a:xfrm>
        <a:prstGeom prst="rightArrow">
          <a:avLst>
            <a:gd name="adj1" fmla="val 50000"/>
            <a:gd name="adj2" fmla="val 50000"/>
          </a:avLst>
        </a:prstGeom>
        <a:solidFill>
          <a:srgbClr val="FF9900"/>
        </a:solidFill>
        <a:ln w="25400" cap="flat" cmpd="sng">
          <a:solidFill>
            <a:srgbClr val="0070C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203200</xdr:colOff>
      <xdr:row>0</xdr:row>
      <xdr:rowOff>73025</xdr:rowOff>
    </xdr:from>
    <xdr:ext cx="927100" cy="4349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533400" y="73025"/>
          <a:ext cx="927100" cy="434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Q79"/>
  <sheetViews>
    <sheetView showGridLines="0" zoomScale="98" zoomScaleNormal="98" workbookViewId="0">
      <selection activeCell="F7" sqref="F7:F12"/>
    </sheetView>
  </sheetViews>
  <sheetFormatPr baseColWidth="10" defaultColWidth="14.42578125" defaultRowHeight="15" customHeight="1" x14ac:dyDescent="0.2"/>
  <cols>
    <col min="1" max="1" width="5.42578125" style="152" customWidth="1"/>
    <col min="2" max="2" width="19" style="152" customWidth="1"/>
    <col min="3" max="3" width="27.85546875" style="152" customWidth="1"/>
    <col min="4" max="4" width="27.7109375" style="152" customWidth="1"/>
    <col min="5" max="5" width="29.5703125" style="152" customWidth="1"/>
    <col min="6" max="6" width="36.7109375" style="152" customWidth="1"/>
    <col min="7" max="7" width="47.28515625" style="152" customWidth="1"/>
    <col min="8" max="8" width="18.140625" style="152" customWidth="1"/>
    <col min="9" max="9" width="18.140625" style="176" customWidth="1"/>
    <col min="10" max="10" width="30.7109375" style="152" customWidth="1"/>
    <col min="11" max="11" width="21.140625" style="177" customWidth="1"/>
    <col min="12" max="12" width="9.42578125" style="152" customWidth="1"/>
    <col min="13" max="13" width="33.85546875" style="178" bestFit="1" customWidth="1"/>
    <col min="14" max="14" width="10.85546875" style="152" customWidth="1"/>
    <col min="15" max="15" width="11.85546875" style="152" customWidth="1"/>
    <col min="16" max="16" width="15.5703125" style="152" customWidth="1"/>
    <col min="17" max="17" width="7.5703125" style="152" customWidth="1"/>
    <col min="18" max="20" width="26.140625" style="152" customWidth="1"/>
    <col min="21" max="21" width="48.42578125" style="152" customWidth="1"/>
    <col min="22" max="22" width="15.42578125" style="152" customWidth="1"/>
    <col min="23" max="23" width="9" style="152" customWidth="1"/>
    <col min="24" max="24" width="14.5703125" style="152" customWidth="1"/>
    <col min="25" max="25" width="17.7109375" style="152" bestFit="1" customWidth="1"/>
    <col min="26" max="26" width="18.28515625" style="152" customWidth="1"/>
    <col min="27" max="27" width="16.85546875" style="152" bestFit="1" customWidth="1"/>
    <col min="28" max="28" width="12" style="152" bestFit="1" customWidth="1"/>
    <col min="29" max="29" width="12" style="152" customWidth="1"/>
    <col min="30" max="30" width="15.42578125" style="152" customWidth="1"/>
    <col min="31" max="31" width="14.42578125" style="179" customWidth="1"/>
    <col min="32" max="32" width="8.42578125" style="152" customWidth="1"/>
    <col min="33" max="33" width="7.140625" style="152" customWidth="1"/>
    <col min="34" max="34" width="13.5703125" style="152" customWidth="1"/>
    <col min="35" max="35" width="10.85546875" style="152" customWidth="1"/>
    <col min="36" max="36" width="15.5703125" style="152" customWidth="1"/>
    <col min="37" max="37" width="35.140625" style="152" bestFit="1" customWidth="1"/>
    <col min="38" max="38" width="25.28515625" style="152" customWidth="1"/>
    <col min="39" max="41" width="18.5703125" style="152" customWidth="1"/>
    <col min="42" max="43" width="18.5703125" style="238" customWidth="1"/>
    <col min="44" max="100" width="14.42578125" style="152" customWidth="1"/>
    <col min="101" max="101" width="9.85546875" style="152" customWidth="1"/>
    <col min="102" max="16384" width="14.42578125" style="152"/>
  </cols>
  <sheetData>
    <row r="1" spans="1:43" ht="30.75" customHeight="1" x14ac:dyDescent="0.2">
      <c r="A1" s="278"/>
      <c r="B1" s="279"/>
      <c r="C1" s="248" t="s">
        <v>518</v>
      </c>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50"/>
      <c r="AO1" s="239" t="s">
        <v>519</v>
      </c>
      <c r="AP1" s="240"/>
      <c r="AQ1" s="241"/>
    </row>
    <row r="2" spans="1:43" ht="24.75" customHeight="1" x14ac:dyDescent="0.2">
      <c r="A2" s="280"/>
      <c r="B2" s="281"/>
      <c r="C2" s="251"/>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3"/>
      <c r="AO2" s="239" t="s">
        <v>520</v>
      </c>
      <c r="AP2" s="240"/>
      <c r="AQ2" s="241"/>
    </row>
    <row r="3" spans="1:43" ht="15.75" customHeight="1" x14ac:dyDescent="0.2">
      <c r="A3" s="280"/>
      <c r="B3" s="281"/>
      <c r="C3" s="251"/>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3"/>
      <c r="AO3" s="242" t="s">
        <v>521</v>
      </c>
      <c r="AP3" s="243"/>
      <c r="AQ3" s="244"/>
    </row>
    <row r="4" spans="1:43" ht="15.75" customHeight="1" x14ac:dyDescent="0.2">
      <c r="A4" s="282"/>
      <c r="B4" s="283"/>
      <c r="C4" s="254"/>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6"/>
      <c r="AO4" s="245"/>
      <c r="AP4" s="246"/>
      <c r="AQ4" s="247"/>
    </row>
    <row r="5" spans="1:43" ht="12.75" customHeight="1" x14ac:dyDescent="0.2">
      <c r="A5" s="110"/>
      <c r="B5" s="111"/>
      <c r="C5" s="112"/>
      <c r="D5" s="113"/>
      <c r="E5" s="113"/>
      <c r="F5" s="113"/>
      <c r="G5" s="114"/>
      <c r="H5" s="113"/>
      <c r="I5" s="115"/>
      <c r="J5" s="113"/>
      <c r="K5" s="116"/>
      <c r="L5" s="117"/>
      <c r="M5" s="118"/>
      <c r="N5" s="119"/>
      <c r="O5" s="120"/>
      <c r="P5" s="121"/>
      <c r="Q5" s="120"/>
      <c r="R5" s="122"/>
      <c r="S5" s="122"/>
      <c r="T5" s="122"/>
      <c r="U5" s="123"/>
      <c r="V5" s="122"/>
      <c r="W5" s="123"/>
      <c r="X5" s="123"/>
      <c r="Y5" s="123"/>
      <c r="Z5" s="123"/>
      <c r="AA5" s="123"/>
      <c r="AB5" s="123"/>
      <c r="AC5" s="122"/>
      <c r="AD5" s="123"/>
      <c r="AE5" s="124"/>
      <c r="AF5" s="125"/>
      <c r="AG5" s="126"/>
      <c r="AH5" s="120"/>
      <c r="AI5" s="121"/>
      <c r="AJ5" s="127"/>
      <c r="AK5" s="128"/>
      <c r="AL5" s="129"/>
      <c r="AM5" s="164"/>
      <c r="AN5" s="165"/>
      <c r="AO5" s="165"/>
      <c r="AP5" s="232"/>
      <c r="AQ5" s="232"/>
    </row>
    <row r="6" spans="1:43" ht="12.75" customHeight="1" x14ac:dyDescent="0.2">
      <c r="A6" s="110"/>
      <c r="B6" s="111"/>
      <c r="C6" s="112"/>
      <c r="D6" s="113"/>
      <c r="E6" s="113"/>
      <c r="F6" s="113"/>
      <c r="G6" s="114"/>
      <c r="H6" s="113"/>
      <c r="I6" s="115"/>
      <c r="J6" s="113"/>
      <c r="K6" s="116"/>
      <c r="L6" s="117"/>
      <c r="M6" s="118"/>
      <c r="N6" s="119"/>
      <c r="O6" s="120"/>
      <c r="P6" s="121"/>
      <c r="Q6" s="120"/>
      <c r="R6" s="122"/>
      <c r="S6" s="122"/>
      <c r="T6" s="122"/>
      <c r="U6" s="123"/>
      <c r="V6" s="122"/>
      <c r="W6" s="123"/>
      <c r="X6" s="123"/>
      <c r="Y6" s="123"/>
      <c r="Z6" s="123"/>
      <c r="AA6" s="123"/>
      <c r="AB6" s="123"/>
      <c r="AC6" s="122"/>
      <c r="AD6" s="123"/>
      <c r="AE6" s="124"/>
      <c r="AF6" s="125"/>
      <c r="AG6" s="126"/>
      <c r="AH6" s="120"/>
      <c r="AI6" s="121"/>
      <c r="AJ6" s="127"/>
      <c r="AK6" s="128"/>
      <c r="AL6" s="129"/>
      <c r="AM6" s="129"/>
      <c r="AN6" s="128"/>
      <c r="AO6" s="128"/>
      <c r="AP6" s="233"/>
      <c r="AQ6" s="233"/>
    </row>
    <row r="7" spans="1:43" ht="21.75" customHeight="1" x14ac:dyDescent="0.2">
      <c r="A7" s="262" t="s">
        <v>0</v>
      </c>
      <c r="B7" s="262" t="s">
        <v>1</v>
      </c>
      <c r="C7" s="262" t="s">
        <v>529</v>
      </c>
      <c r="D7" s="262" t="s">
        <v>7</v>
      </c>
      <c r="E7" s="262" t="s">
        <v>530</v>
      </c>
      <c r="F7" s="262" t="s">
        <v>531</v>
      </c>
      <c r="G7" s="262" t="s">
        <v>223</v>
      </c>
      <c r="H7" s="262" t="s">
        <v>297</v>
      </c>
      <c r="I7" s="262" t="s">
        <v>249</v>
      </c>
      <c r="J7" s="262" t="s">
        <v>224</v>
      </c>
      <c r="K7" s="262" t="s">
        <v>2</v>
      </c>
      <c r="L7" s="262"/>
      <c r="M7" s="262"/>
      <c r="N7" s="259"/>
      <c r="O7" s="259"/>
      <c r="P7" s="262" t="s">
        <v>226</v>
      </c>
      <c r="Q7" s="262" t="s">
        <v>3</v>
      </c>
      <c r="R7" s="262" t="s">
        <v>227</v>
      </c>
      <c r="S7" s="262"/>
      <c r="T7" s="262"/>
      <c r="U7" s="262"/>
      <c r="V7" s="262" t="s">
        <v>279</v>
      </c>
      <c r="W7" s="262"/>
      <c r="X7" s="262"/>
      <c r="Y7" s="262"/>
      <c r="Z7" s="262"/>
      <c r="AA7" s="262"/>
      <c r="AB7" s="262"/>
      <c r="AC7" s="262"/>
      <c r="AD7" s="262"/>
      <c r="AE7" s="262" t="s">
        <v>4</v>
      </c>
      <c r="AF7" s="262"/>
      <c r="AG7" s="269"/>
      <c r="AH7" s="269"/>
      <c r="AI7" s="262" t="s">
        <v>228</v>
      </c>
      <c r="AJ7" s="262" t="s">
        <v>5</v>
      </c>
      <c r="AK7" s="180"/>
      <c r="AL7" s="258" t="s">
        <v>229</v>
      </c>
      <c r="AM7" s="259"/>
      <c r="AN7" s="259"/>
      <c r="AO7" s="259"/>
      <c r="AP7" s="259"/>
      <c r="AQ7" s="259"/>
    </row>
    <row r="8" spans="1:43" ht="14.25" customHeight="1" x14ac:dyDescent="0.2">
      <c r="A8" s="259"/>
      <c r="B8" s="259"/>
      <c r="C8" s="259"/>
      <c r="D8" s="259"/>
      <c r="E8" s="259"/>
      <c r="F8" s="259"/>
      <c r="G8" s="259"/>
      <c r="H8" s="262"/>
      <c r="I8" s="262"/>
      <c r="J8" s="262"/>
      <c r="K8" s="263" t="s">
        <v>6</v>
      </c>
      <c r="L8" s="184" t="s">
        <v>259</v>
      </c>
      <c r="M8" s="263" t="s">
        <v>225</v>
      </c>
      <c r="N8" s="263" t="s">
        <v>7</v>
      </c>
      <c r="O8" s="185" t="s">
        <v>37</v>
      </c>
      <c r="P8" s="259"/>
      <c r="Q8" s="259"/>
      <c r="R8" s="262" t="s">
        <v>275</v>
      </c>
      <c r="S8" s="262" t="s">
        <v>276</v>
      </c>
      <c r="T8" s="262" t="s">
        <v>277</v>
      </c>
      <c r="U8" s="262" t="s">
        <v>278</v>
      </c>
      <c r="V8" s="274" t="s">
        <v>280</v>
      </c>
      <c r="W8" s="274"/>
      <c r="X8" s="274"/>
      <c r="Y8" s="274"/>
      <c r="Z8" s="274"/>
      <c r="AA8" s="274" t="s">
        <v>281</v>
      </c>
      <c r="AB8" s="274"/>
      <c r="AC8" s="274"/>
      <c r="AD8" s="274"/>
      <c r="AE8" s="263" t="s">
        <v>6</v>
      </c>
      <c r="AF8" s="184" t="s">
        <v>259</v>
      </c>
      <c r="AG8" s="263" t="s">
        <v>7</v>
      </c>
      <c r="AH8" s="185" t="s">
        <v>37</v>
      </c>
      <c r="AI8" s="259"/>
      <c r="AJ8" s="259"/>
      <c r="AK8" s="258" t="s">
        <v>302</v>
      </c>
      <c r="AL8" s="258" t="s">
        <v>230</v>
      </c>
      <c r="AM8" s="258" t="s">
        <v>231</v>
      </c>
      <c r="AN8" s="258" t="s">
        <v>232</v>
      </c>
      <c r="AO8" s="258" t="s">
        <v>233</v>
      </c>
      <c r="AP8" s="272" t="s">
        <v>234</v>
      </c>
      <c r="AQ8" s="272" t="s">
        <v>235</v>
      </c>
    </row>
    <row r="9" spans="1:43" ht="19.5" customHeight="1" x14ac:dyDescent="0.2">
      <c r="A9" s="259"/>
      <c r="B9" s="259"/>
      <c r="C9" s="259"/>
      <c r="D9" s="259"/>
      <c r="E9" s="259"/>
      <c r="F9" s="259"/>
      <c r="G9" s="259"/>
      <c r="H9" s="262"/>
      <c r="I9" s="262"/>
      <c r="J9" s="262"/>
      <c r="K9" s="268"/>
      <c r="L9" s="186" t="s">
        <v>40</v>
      </c>
      <c r="M9" s="268"/>
      <c r="N9" s="259"/>
      <c r="O9" s="186" t="s">
        <v>260</v>
      </c>
      <c r="P9" s="259"/>
      <c r="Q9" s="259"/>
      <c r="R9" s="262"/>
      <c r="S9" s="262"/>
      <c r="T9" s="262"/>
      <c r="U9" s="262"/>
      <c r="V9" s="275" t="s">
        <v>282</v>
      </c>
      <c r="W9" s="260" t="s">
        <v>283</v>
      </c>
      <c r="X9" s="260" t="s">
        <v>284</v>
      </c>
      <c r="Y9" s="275" t="s">
        <v>111</v>
      </c>
      <c r="Z9" s="260" t="s">
        <v>285</v>
      </c>
      <c r="AA9" s="260" t="s">
        <v>112</v>
      </c>
      <c r="AB9" s="260" t="s">
        <v>29</v>
      </c>
      <c r="AC9" s="260" t="s">
        <v>113</v>
      </c>
      <c r="AD9" s="260" t="s">
        <v>286</v>
      </c>
      <c r="AE9" s="266"/>
      <c r="AF9" s="186" t="s">
        <v>40</v>
      </c>
      <c r="AG9" s="259"/>
      <c r="AH9" s="186" t="s">
        <v>260</v>
      </c>
      <c r="AI9" s="259"/>
      <c r="AJ9" s="259"/>
      <c r="AK9" s="259"/>
      <c r="AL9" s="259"/>
      <c r="AM9" s="259"/>
      <c r="AN9" s="259"/>
      <c r="AO9" s="259"/>
      <c r="AP9" s="273"/>
      <c r="AQ9" s="273"/>
    </row>
    <row r="10" spans="1:43" ht="19.5" customHeight="1" x14ac:dyDescent="0.2">
      <c r="A10" s="259"/>
      <c r="B10" s="259"/>
      <c r="C10" s="259"/>
      <c r="D10" s="259"/>
      <c r="E10" s="259"/>
      <c r="F10" s="259"/>
      <c r="G10" s="259"/>
      <c r="H10" s="262"/>
      <c r="I10" s="262"/>
      <c r="J10" s="262"/>
      <c r="K10" s="268"/>
      <c r="L10" s="187" t="s">
        <v>46</v>
      </c>
      <c r="M10" s="268"/>
      <c r="N10" s="259"/>
      <c r="O10" s="187" t="s">
        <v>20</v>
      </c>
      <c r="P10" s="259"/>
      <c r="Q10" s="259"/>
      <c r="R10" s="262"/>
      <c r="S10" s="262"/>
      <c r="T10" s="262"/>
      <c r="U10" s="262"/>
      <c r="V10" s="275"/>
      <c r="W10" s="260"/>
      <c r="X10" s="260"/>
      <c r="Y10" s="275"/>
      <c r="Z10" s="260"/>
      <c r="AA10" s="260"/>
      <c r="AB10" s="260"/>
      <c r="AC10" s="260"/>
      <c r="AD10" s="260"/>
      <c r="AE10" s="266"/>
      <c r="AF10" s="187" t="s">
        <v>46</v>
      </c>
      <c r="AG10" s="259"/>
      <c r="AH10" s="187" t="s">
        <v>20</v>
      </c>
      <c r="AI10" s="259"/>
      <c r="AJ10" s="259"/>
      <c r="AK10" s="259"/>
      <c r="AL10" s="259"/>
      <c r="AM10" s="259"/>
      <c r="AN10" s="259"/>
      <c r="AO10" s="259"/>
      <c r="AP10" s="273"/>
      <c r="AQ10" s="273"/>
    </row>
    <row r="11" spans="1:43" ht="47.25" customHeight="1" x14ac:dyDescent="0.2">
      <c r="A11" s="259"/>
      <c r="B11" s="259"/>
      <c r="C11" s="259"/>
      <c r="D11" s="259"/>
      <c r="E11" s="259"/>
      <c r="F11" s="259"/>
      <c r="G11" s="259"/>
      <c r="H11" s="262"/>
      <c r="I11" s="262"/>
      <c r="J11" s="262"/>
      <c r="K11" s="268"/>
      <c r="L11" s="188" t="s">
        <v>51</v>
      </c>
      <c r="M11" s="268"/>
      <c r="N11" s="259"/>
      <c r="O11" s="188" t="s">
        <v>54</v>
      </c>
      <c r="P11" s="259"/>
      <c r="Q11" s="259"/>
      <c r="R11" s="262"/>
      <c r="S11" s="262"/>
      <c r="T11" s="262"/>
      <c r="U11" s="262"/>
      <c r="V11" s="275"/>
      <c r="W11" s="260"/>
      <c r="X11" s="260"/>
      <c r="Y11" s="275"/>
      <c r="Z11" s="260"/>
      <c r="AA11" s="260"/>
      <c r="AB11" s="260"/>
      <c r="AC11" s="260"/>
      <c r="AD11" s="260"/>
      <c r="AE11" s="266"/>
      <c r="AF11" s="188" t="s">
        <v>51</v>
      </c>
      <c r="AG11" s="259"/>
      <c r="AH11" s="188" t="s">
        <v>54</v>
      </c>
      <c r="AI11" s="259"/>
      <c r="AJ11" s="259"/>
      <c r="AK11" s="259"/>
      <c r="AL11" s="259"/>
      <c r="AM11" s="259"/>
      <c r="AN11" s="259"/>
      <c r="AO11" s="259"/>
      <c r="AP11" s="273"/>
      <c r="AQ11" s="273"/>
    </row>
    <row r="12" spans="1:43" ht="30.75" customHeight="1" x14ac:dyDescent="0.2">
      <c r="A12" s="259"/>
      <c r="B12" s="259"/>
      <c r="C12" s="259"/>
      <c r="D12" s="259"/>
      <c r="E12" s="259"/>
      <c r="F12" s="259"/>
      <c r="G12" s="259"/>
      <c r="H12" s="262"/>
      <c r="I12" s="262"/>
      <c r="J12" s="262"/>
      <c r="K12" s="268"/>
      <c r="L12" s="189" t="s">
        <v>57</v>
      </c>
      <c r="M12" s="268"/>
      <c r="N12" s="259"/>
      <c r="O12" s="189" t="s">
        <v>59</v>
      </c>
      <c r="P12" s="259"/>
      <c r="Q12" s="259"/>
      <c r="R12" s="262"/>
      <c r="S12" s="262"/>
      <c r="T12" s="262"/>
      <c r="U12" s="262"/>
      <c r="V12" s="275"/>
      <c r="W12" s="260"/>
      <c r="X12" s="260"/>
      <c r="Y12" s="275"/>
      <c r="Z12" s="260"/>
      <c r="AA12" s="260"/>
      <c r="AB12" s="260"/>
      <c r="AC12" s="260"/>
      <c r="AD12" s="260"/>
      <c r="AE12" s="266"/>
      <c r="AF12" s="189" t="s">
        <v>57</v>
      </c>
      <c r="AG12" s="259"/>
      <c r="AH12" s="189" t="s">
        <v>59</v>
      </c>
      <c r="AI12" s="259"/>
      <c r="AJ12" s="259"/>
      <c r="AK12" s="259"/>
      <c r="AL12" s="259"/>
      <c r="AM12" s="259"/>
      <c r="AN12" s="259"/>
      <c r="AO12" s="259"/>
      <c r="AP12" s="273"/>
      <c r="AQ12" s="273"/>
    </row>
    <row r="13" spans="1:43" ht="123.75" customHeight="1" x14ac:dyDescent="0.2">
      <c r="A13" s="108">
        <v>1</v>
      </c>
      <c r="B13" s="109" t="s">
        <v>570</v>
      </c>
      <c r="C13" s="109" t="s">
        <v>605</v>
      </c>
      <c r="D13" s="109" t="s">
        <v>239</v>
      </c>
      <c r="E13" s="109" t="s">
        <v>315</v>
      </c>
      <c r="F13" s="107" t="s">
        <v>316</v>
      </c>
      <c r="G13" s="109" t="str">
        <f>+CONCATENATE(D13," ",E13," ",F13)</f>
        <v>Posibilidad de pérdida Reputacional por fuga de conocimiento intelectual por falta de implementación de herramientas para la gestión del conocimiento</v>
      </c>
      <c r="H13" s="109" t="s">
        <v>242</v>
      </c>
      <c r="I13" s="108">
        <v>4</v>
      </c>
      <c r="J13" s="109" t="str">
        <f>+IF(I13="","",IF(I13&lt;=FORMULAS!$I$5,FORMULAS!$G$5,IF(I13&lt;=FORMULAS!$I$6,FORMULAS!$G$6,IF(I13&lt;=FORMULAS!$I$7,FORMULAS!$G$7,IF(I13&lt;=FORMULAS!$I$8,FORMULAS!$G$8,IF(I13&gt;=FORMULAS!$H$9,FORMULAS!$G$9,""))))))</f>
        <v>La actividad que conlleva el riesgo se ejecuta de 3 a 24 veces por año</v>
      </c>
      <c r="K13" s="130">
        <f>+IF(J13="","",IF(J13=FORMULAS!$G$5,FORMULAS!$J$5,IF(J13=FORMULAS!$G$6,FORMULAS!$J$6,IF(J13=FORMULAS!$G$7,FORMULAS!$J$7,IF(J13=FORMULAS!$G$8,FORMULAS!$J$8,IF(J13=FORMULAS!$G$9,FORMULAS!$J$9))))))</f>
        <v>0.4</v>
      </c>
      <c r="L13" s="109" t="str">
        <f>+IF(J13="","",IF(J13=FORMULAS!$G$5,FORMULAS!$F$5,IF(J13=FORMULAS!$G$6,FORMULAS!$F$6,IF(J13=FORMULAS!$G$7,FORMULAS!$F$7,IF(J13=FORMULAS!$G$8,FORMULAS!$F$8,IF(J13=FORMULAS!$G$9,FORMULAS!$F$9))))))</f>
        <v>Baja</v>
      </c>
      <c r="M13" s="107" t="s">
        <v>266</v>
      </c>
      <c r="N13" s="131">
        <f>+IF(M13="","",IF(M13="N/A","",IF(OR(M13=FORMULAS!$H$14,M13=FORMULAS!$I$14),FORMULAS!$G$14,IF(OR(M13=FORMULAS!$H$15,M13=FORMULAS!$I$15),FORMULAS!$G$15,IF(OR(M13=FORMULAS!$H$16,M13=FORMULAS!$I$16),FORMULAS!$G16,IF(OR(M13=FORMULAS!$H$17,M13=FORMULAS!$I$17),FORMULAS!$G$17,IF(OR(M13=FORMULAS!$H$18,M13=FORMULAS!$I$18),FORMULAS!$G$18)))))))</f>
        <v>0.2</v>
      </c>
      <c r="O13" s="109" t="str">
        <f>+IF(M13="","",IF(M13="N/A","",IF(OR(M13=FORMULAS!$H$14,M13=FORMULAS!$I$14),FORMULAS!$F$14,IF(OR(M13=FORMULAS!$H$15,M13=FORMULAS!$I$15),FORMULAS!$F$15,IF(OR(M13=FORMULAS!$H$16,M13=FORMULAS!$I$16),FORMULAS!$F16,IF(OR(M13=FORMULAS!$H$17,M13=FORMULAS!$I$17),FORMULAS!$F$17,IF(OR(M13=FORMULAS!$H$18,M13=FORMULAS!$I$18),FORMULAS!$F$18)))))))</f>
        <v>Leve</v>
      </c>
      <c r="P13" s="109" t="str">
        <f>+IF(L13=FORMULAS!$H$23,IF(O13=FORMULAS!$I$22,FORMULAS!$I$23,IF(O13=FORMULAS!$J$22,FORMULAS!$J$23,IF(O13=FORMULAS!$K$22,FORMULAS!$K$23,IF(O13=FORMULAS!$L$22,FORMULAS!$L$23,IF(O13=FORMULAS!$M$22,FORMULAS!$M$23))))),IF(L13=FORMULAS!$H$24,IF(O13=FORMULAS!$I$22,FORMULAS!$I$24,IF(O13=FORMULAS!$J$22,FORMULAS!$J$24,IF(O13=FORMULAS!$K$22,FORMULAS!$K$24,IF(O13=FORMULAS!$L$22,FORMULAS!$L$24,IF(O13=FORMULAS!$M$22,FORMULAS!$M$24))))),IF(L13=FORMULAS!$H$25,IF(O13=FORMULAS!$I$22,FORMULAS!$I$25,IF(O13=FORMULAS!$J$22,FORMULAS!$J$25,IF(O13=FORMULAS!$K$22,FORMULAS!$K$25,IF(O13=FORMULAS!$L$22,FORMULAS!$L$25,IF(O13=FORMULAS!$M$22,FORMULAS!$M$25))))),IF(L13=FORMULAS!$H$26,IF(O13=FORMULAS!$I$22,FORMULAS!$I$26,IF(O13=FORMULAS!$J$22,FORMULAS!$J$26,IF(O13=FORMULAS!$K$22,FORMULAS!$K$26,IF(O13=FORMULAS!$L$22,FORMULAS!$L$26,IF(O13=FORMULAS!$M$22,FORMULAS!$M$26))))),IF(L13=FORMULAS!$H$27,IF(O13=FORMULAS!$I$22,FORMULAS!$I$27,IF(O13=FORMULAS!$J$22,FORMULAS!$J$27,IF(O13=FORMULAS!$K$22,FORMULAS!$K$27,IF(O13=FORMULAS!$L$22,FORMULAS!$L$27,IF(O13=FORMULAS!$M$22,FORMULAS!$M$27))))),"")))))</f>
        <v>Bajo</v>
      </c>
      <c r="Q13" s="108">
        <v>1</v>
      </c>
      <c r="R13" s="109" t="s">
        <v>372</v>
      </c>
      <c r="S13" s="109" t="s">
        <v>559</v>
      </c>
      <c r="T13" s="109" t="s">
        <v>560</v>
      </c>
      <c r="U13" s="159" t="str">
        <f>+CONCATENATE(R13," ",S13," ",T13)</f>
        <v>El profesional designado por la Jefe de la Oficina Asesora de Planeación  realizará el seguimiento a las actividades definidas en el Plan de Acción de la matriz de  Autodiagnóstico de la política de gestión del conocimiento y la Innovación de manera trimestral evaluando el porcentaje de avance de cumplimiento programado</v>
      </c>
      <c r="V13" s="109" t="s">
        <v>10</v>
      </c>
      <c r="W13" s="131">
        <f>IF(V13=FORMULAS!$B$56,FORMULAS!$C$56,IF(V13=FORMULAS!$B$57,FORMULAS!$C$57,IF(V13=FORMULAS!$B$58,FORMULAS!$C$58," ")))</f>
        <v>0.15</v>
      </c>
      <c r="X13" s="109" t="str">
        <f>IF(V13=FORMULAS!$B$56,FORMULAS!$D$56,IF(V13=FORMULAS!$B$57,FORMULAS!$D$57,IF(V13=FORMULAS!$B$58,FORMULAS!$D$58," ")))</f>
        <v>Probabilidad</v>
      </c>
      <c r="Y13" s="109" t="s">
        <v>89</v>
      </c>
      <c r="Z13" s="131">
        <f>IF(Y13=FORMULAS!$B$61,FORMULAS!$C$56,IF(Y13=FORMULAS!$B$60,FORMULAS!$C$57," "))</f>
        <v>0.15</v>
      </c>
      <c r="AA13" s="109" t="s">
        <v>14</v>
      </c>
      <c r="AB13" s="109" t="s">
        <v>16</v>
      </c>
      <c r="AC13" s="109" t="s">
        <v>287</v>
      </c>
      <c r="AD13" s="131">
        <f>IFERROR(W13+Z13," ")</f>
        <v>0.3</v>
      </c>
      <c r="AE13" s="131">
        <f>IF(X13=FORMULAS!$D$57,$K13-($K13*AD13),$K13)</f>
        <v>0.28000000000000003</v>
      </c>
      <c r="AF13" s="109" t="str">
        <f>IF(AE13&lt;=FORMULAS!$J$5,FORMULAS!$F$5,IF(AE13&lt;=FORMULAS!$J$6,FORMULAS!$F$6,IF(AE13&lt;=FORMULAS!$J$7,FORMULAS!$F$7,IF(AE13&lt;=FORMULAS!$J$8,FORMULAS!$F$8,IF(AE13&lt;=FORMULAS!$J$9,FORMULAS!$F$9," ")))))</f>
        <v>Baja</v>
      </c>
      <c r="AG13" s="131">
        <f>IF(X13=FORMULAS!$D$57,$N13-($N13*AD13),$N13)</f>
        <v>0.14000000000000001</v>
      </c>
      <c r="AH13" s="109" t="str">
        <f>IF(AG13&lt;=FORMULAS!$G$14,FORMULAS!$F$14,IF(AG13&lt;=FORMULAS!$G$15,FORMULAS!$F$15,IF(AG13&lt;=FORMULAS!$G$16,FORMULAS!$F$16,IF(AG13&lt;=FORMULAS!$G$17,FORMULAS!$F$17,IF(AG13&lt;=FORMULAS!$G$18,FORMULAS!$F$18," ")))))</f>
        <v>Leve</v>
      </c>
      <c r="AI13" s="109" t="str">
        <f>+IF(AF13=FORMULAS!$H$23,IF(AH13=FORMULAS!$I$22,FORMULAS!$I$23,IF(AH13=FORMULAS!$J$22,FORMULAS!$J$23,IF(AH13=FORMULAS!$K$22,FORMULAS!$K$23,IF(AH13=FORMULAS!$L$22,FORMULAS!$L$23,IF(AH13=FORMULAS!$M$22,FORMULAS!$M$23))))),IF(AF13=FORMULAS!$H$24,IF(AH13=FORMULAS!$I$22,FORMULAS!$I$24,IF(AH13=FORMULAS!$J$22,FORMULAS!$J$24,IF(AH13=FORMULAS!$K$22,FORMULAS!$K$24,IF(AH13=FORMULAS!$L$22,FORMULAS!$L$24,IF(AH13=FORMULAS!$M$22,FORMULAS!$M$24))))),IF(AF13=FORMULAS!$H$25,IF(AH13=FORMULAS!$I$22,FORMULAS!$I$25,IF(AH13=FORMULAS!$J$22,FORMULAS!$J$25,IF(AH13=FORMULAS!$K$22,FORMULAS!$K$25,IF(AH13=FORMULAS!$L$22,FORMULAS!$L$25,IF(AH13=FORMULAS!$M$22,FORMULAS!$M$25))))),IF(AF13=FORMULAS!$H$26,IF(AH13=FORMULAS!$I$22,FORMULAS!$I$26,IF(AH13=FORMULAS!$J$22,FORMULAS!$J$26,IF(AH13=FORMULAS!$K$22,FORMULAS!$K$26,IF(AH13=FORMULAS!$L$22,FORMULAS!$L$26,IF(AH13=FORMULAS!$M$22,FORMULAS!$M$26))))),IF(AF13=FORMULAS!$H$27,IF(AH13=FORMULAS!$I$22,FORMULAS!$I$27,IF(AH13=FORMULAS!$J$22,FORMULAS!$J$27,IF(AH13=FORMULAS!$K$22,FORMULAS!$K$27,IF(AH13=FORMULAS!$L$22,FORMULAS!$K$27,IF(AH13=FORMULAS!$M$22,FORMULAS!$M$27))))),"")))))</f>
        <v>Bajo</v>
      </c>
      <c r="AJ13" s="108" t="s">
        <v>295</v>
      </c>
      <c r="AK13" s="107" t="s">
        <v>512</v>
      </c>
      <c r="AL13" s="107" t="s">
        <v>512</v>
      </c>
      <c r="AM13" s="107" t="s">
        <v>512</v>
      </c>
      <c r="AN13" s="107" t="s">
        <v>512</v>
      </c>
      <c r="AO13" s="107" t="s">
        <v>512</v>
      </c>
      <c r="AP13" s="234" t="s">
        <v>512</v>
      </c>
      <c r="AQ13" s="234" t="s">
        <v>512</v>
      </c>
    </row>
    <row r="14" spans="1:43" ht="152.25" customHeight="1" x14ac:dyDescent="0.2">
      <c r="A14" s="108">
        <f>+A13+1</f>
        <v>2</v>
      </c>
      <c r="B14" s="109" t="s">
        <v>570</v>
      </c>
      <c r="C14" s="109" t="s">
        <v>605</v>
      </c>
      <c r="D14" s="109" t="s">
        <v>239</v>
      </c>
      <c r="E14" s="109" t="s">
        <v>317</v>
      </c>
      <c r="F14" s="181" t="s">
        <v>318</v>
      </c>
      <c r="G14" s="109" t="str">
        <f>+CONCATENATE(D14," ",E14," ",F14)</f>
        <v>Posibilidad de pérdida Reputacional por implementación de planes, programas y políticas  que no contribuyan al cumplimiento de los objetivos institucionales de la EFR.</v>
      </c>
      <c r="H14" s="109" t="s">
        <v>242</v>
      </c>
      <c r="I14" s="108">
        <v>12</v>
      </c>
      <c r="J14" s="109" t="str">
        <f>+IF(I14="","",IF(I14&lt;=FORMULAS!$I$5,FORMULAS!$G$5,IF(I14&lt;=FORMULAS!$I$6,FORMULAS!$G$6,IF(I14&lt;=FORMULAS!$I$7,FORMULAS!$G$7,IF(I14&lt;=FORMULAS!$I$8,FORMULAS!$G$8,IF(I14&gt;=FORMULAS!$H$9,FORMULAS!$G$9,""))))))</f>
        <v>La actividad que conlleva el riesgo se ejecuta de 3 a 24 veces por año</v>
      </c>
      <c r="K14" s="130">
        <f>+IF(J14="","",IF(J14=FORMULAS!$G$5,FORMULAS!$J$5,IF(J14=FORMULAS!$G$6,FORMULAS!$J$6,IF(J14=FORMULAS!$G$7,FORMULAS!$J$7,IF(J14=FORMULAS!$G$8,FORMULAS!$J$8,IF(J14=FORMULAS!$G$9,FORMULAS!$J$9))))))</f>
        <v>0.4</v>
      </c>
      <c r="L14" s="109" t="str">
        <f>+IF(J14="","",IF(J14=FORMULAS!$G$5,FORMULAS!$F$5,IF(J14=FORMULAS!$G$6,FORMULAS!$F$6,IF(J14=FORMULAS!$G$7,FORMULAS!$F$7,IF(J14=FORMULAS!$G$8,FORMULAS!$F$8,IF(J14=FORMULAS!$G$9,FORMULAS!$F$9))))))</f>
        <v>Baja</v>
      </c>
      <c r="M14" s="107" t="s">
        <v>266</v>
      </c>
      <c r="N14" s="131">
        <f>+IF(M14="","",IF(M14="N/A","",IF(OR(M14=FORMULAS!$H$14,M14=FORMULAS!$I$14),FORMULAS!$G$14,IF(OR(M14=FORMULAS!$H$15,M14=FORMULAS!$I$15),FORMULAS!$G$15,IF(OR(M14=FORMULAS!$H$16,M14=FORMULAS!$I$16),FORMULAS!$G16,IF(OR(M14=FORMULAS!$H$17,M14=FORMULAS!$I$17),FORMULAS!$G$17,IF(OR(M14=FORMULAS!$H$18,M14=FORMULAS!$I$18),FORMULAS!$G$18)))))))</f>
        <v>0.2</v>
      </c>
      <c r="O14" s="109" t="str">
        <f>+IF(M14="","",IF(M14="N/A","",IF(OR(M14=FORMULAS!$H$14,M14=FORMULAS!$I$14),FORMULAS!$F$14,IF(OR(M14=FORMULAS!$H$15,M14=FORMULAS!$I$15),FORMULAS!$F$15,IF(OR(M14=FORMULAS!$H$16,M14=FORMULAS!$I$16),FORMULAS!$F16,IF(OR(M14=FORMULAS!$H$17,M14=FORMULAS!$I$17),FORMULAS!$F$17,IF(OR(M14=FORMULAS!$H$18,M14=FORMULAS!$I$18),FORMULAS!$F$18)))))))</f>
        <v>Leve</v>
      </c>
      <c r="P14" s="109" t="str">
        <f>+IF(L14=FORMULAS!$H$23,IF(O14=FORMULAS!$I$22,FORMULAS!$I$23,IF(O14=FORMULAS!$J$22,FORMULAS!$J$23,IF(O14=FORMULAS!$K$22,FORMULAS!$K$23,IF(O14=FORMULAS!$L$22,FORMULAS!$L$23,IF(O14=FORMULAS!$M$22,FORMULAS!$M$23))))),IF(L14=FORMULAS!$H$24,IF(O14=FORMULAS!$I$22,FORMULAS!$I$24,IF(O14=FORMULAS!$J$22,FORMULAS!$J$24,IF(O14=FORMULAS!$K$22,FORMULAS!$K$24,IF(O14=FORMULAS!$L$22,FORMULAS!$L$24,IF(O14=FORMULAS!$M$22,FORMULAS!$M$24))))),IF(L14=FORMULAS!$H$25,IF(O14=FORMULAS!$I$22,FORMULAS!$I$25,IF(O14=FORMULAS!$J$22,FORMULAS!$J$25,IF(O14=FORMULAS!$K$22,FORMULAS!$K$25,IF(O14=FORMULAS!$L$22,FORMULAS!$L$25,IF(O14=FORMULAS!$M$22,FORMULAS!$M$25))))),IF(L14=FORMULAS!$H$26,IF(O14=FORMULAS!$I$22,FORMULAS!$I$26,IF(O14=FORMULAS!$J$22,FORMULAS!$J$26,IF(O14=FORMULAS!$K$22,FORMULAS!$K$26,IF(O14=FORMULAS!$L$22,FORMULAS!$L$26,IF(O14=FORMULAS!$M$22,FORMULAS!$M$26))))),IF(L14=FORMULAS!$H$27,IF(O14=FORMULAS!$I$22,FORMULAS!$I$27,IF(O14=FORMULAS!$J$22,FORMULAS!$J$27,IF(O14=FORMULAS!$K$22,FORMULAS!$K$27,IF(O14=FORMULAS!$L$22,FORMULAS!$L$27,IF(O14=FORMULAS!$M$22,FORMULAS!$M$27))))),"")))))</f>
        <v>Bajo</v>
      </c>
      <c r="Q14" s="108">
        <v>1</v>
      </c>
      <c r="R14" s="109" t="s">
        <v>372</v>
      </c>
      <c r="S14" s="109" t="s">
        <v>585</v>
      </c>
      <c r="T14" s="109" t="s">
        <v>586</v>
      </c>
      <c r="U14" s="159" t="str">
        <f>+CONCATENATE(R14," ",S14," ",T14)</f>
        <v>El profesional designado por la Jefe de la Oficina Asesora de Planeación  realizará el seguimiento y monitoreo a los dieciséis (16) Planes Institucionales de manera trimestral evaluando el porcentaje de avance de cumplimiento Programado</v>
      </c>
      <c r="V14" s="109" t="s">
        <v>9</v>
      </c>
      <c r="W14" s="131">
        <f>IF(V14=FORMULAS!$B$56,FORMULAS!$C$56,IF(V14=FORMULAS!$B$57,FORMULAS!$C$57,IF(V14=FORMULAS!$B$58,FORMULAS!$C$58," ")))</f>
        <v>0.25</v>
      </c>
      <c r="X14" s="109" t="str">
        <f>IF(V14=FORMULAS!$B$56,FORMULAS!$D$56,IF(V14=FORMULAS!$B$57,FORMULAS!$D$57,IF(V14=FORMULAS!$B$58,FORMULAS!$D$58," ")))</f>
        <v>Probabilidad</v>
      </c>
      <c r="Y14" s="109" t="s">
        <v>89</v>
      </c>
      <c r="Z14" s="131">
        <f>IF(Y14=FORMULAS!$B$61,FORMULAS!$C$56,IF(Y14=FORMULAS!$B$60,FORMULAS!$C$57," "))</f>
        <v>0.15</v>
      </c>
      <c r="AA14" s="109" t="s">
        <v>14</v>
      </c>
      <c r="AB14" s="109" t="s">
        <v>16</v>
      </c>
      <c r="AC14" s="109" t="s">
        <v>287</v>
      </c>
      <c r="AD14" s="131">
        <f t="shared" ref="AD14:AD69" si="0">IFERROR(W14+Z14," ")</f>
        <v>0.4</v>
      </c>
      <c r="AE14" s="131">
        <f>IF(X14=FORMULAS!$D$57,$K14-($K14*AD14),$K14)</f>
        <v>0.24</v>
      </c>
      <c r="AF14" s="109" t="str">
        <f>IF(AE14&lt;=FORMULAS!$J$5,FORMULAS!$F$5,IF(AE14&lt;=FORMULAS!$J$6,FORMULAS!$F$6,IF(AE14&lt;=FORMULAS!$J$7,FORMULAS!$F$7,IF(AE14&lt;=FORMULAS!$J$8,FORMULAS!$F$8,IF(AE14&lt;=FORMULAS!$J$9,FORMULAS!$F$9," ")))))</f>
        <v>Baja</v>
      </c>
      <c r="AG14" s="131">
        <f>IF(X14=FORMULAS!$D$57,$N14-($N14*AD14),$N14)</f>
        <v>0.12</v>
      </c>
      <c r="AH14" s="109" t="str">
        <f>IF(AG14&lt;=FORMULAS!$G$14,FORMULAS!$F$14,IF(AG14&lt;=FORMULAS!$G$15,FORMULAS!$F$15,IF(AG14&lt;=FORMULAS!$G$16,FORMULAS!$F$16,IF(AG14&lt;=FORMULAS!$G$17,FORMULAS!$F$17,IF(AG14&lt;=FORMULAS!$G$18,FORMULAS!$F$18," ")))))</f>
        <v>Leve</v>
      </c>
      <c r="AI14" s="109" t="str">
        <f>+IF(AF14=FORMULAS!$H$23,IF(AH14=FORMULAS!$I$22,FORMULAS!$I$23,IF(AH14=FORMULAS!$J$22,FORMULAS!$J$23,IF(AH14=FORMULAS!$K$22,FORMULAS!$K$23,IF(AH14=FORMULAS!$L$22,FORMULAS!$L$23,IF(AH14=FORMULAS!$M$22,FORMULAS!$M$23))))),IF(AF14=FORMULAS!$H$24,IF(AH14=FORMULAS!$I$22,FORMULAS!$I$24,IF(AH14=FORMULAS!$J$22,FORMULAS!$J$24,IF(AH14=FORMULAS!$K$22,FORMULAS!$K$24,IF(AH14=FORMULAS!$L$22,FORMULAS!$L$24,IF(AH14=FORMULAS!$M$22,FORMULAS!$M$24))))),IF(AF14=FORMULAS!$H$25,IF(AH14=FORMULAS!$I$22,FORMULAS!$I$25,IF(AH14=FORMULAS!$J$22,FORMULAS!$J$25,IF(AH14=FORMULAS!$K$22,FORMULAS!$K$25,IF(AH14=FORMULAS!$L$22,FORMULAS!$L$25,IF(AH14=FORMULAS!$M$22,FORMULAS!$M$25))))),IF(AF14=FORMULAS!$H$26,IF(AH14=FORMULAS!$I$22,FORMULAS!$I$26,IF(AH14=FORMULAS!$J$22,FORMULAS!$J$26,IF(AH14=FORMULAS!$K$22,FORMULAS!$K$26,IF(AH14=FORMULAS!$L$22,FORMULAS!$L$26,IF(AH14=FORMULAS!$M$22,FORMULAS!$M$26))))),IF(AF14=FORMULAS!$H$27,IF(AH14=FORMULAS!$I$22,FORMULAS!$I$27,IF(AH14=FORMULAS!$J$22,FORMULAS!$J$27,IF(AH14=FORMULAS!$K$22,FORMULAS!$K$27,IF(AH14=FORMULAS!$L$22,FORMULAS!$K$27,IF(AH14=FORMULAS!$M$22,FORMULAS!$M$27))))),"")))))</f>
        <v>Bajo</v>
      </c>
      <c r="AJ14" s="108" t="s">
        <v>295</v>
      </c>
      <c r="AK14" s="107" t="s">
        <v>512</v>
      </c>
      <c r="AL14" s="107" t="s">
        <v>512</v>
      </c>
      <c r="AM14" s="107" t="s">
        <v>512</v>
      </c>
      <c r="AN14" s="107" t="s">
        <v>512</v>
      </c>
      <c r="AO14" s="107" t="s">
        <v>512</v>
      </c>
      <c r="AP14" s="234" t="s">
        <v>512</v>
      </c>
      <c r="AQ14" s="234" t="s">
        <v>512</v>
      </c>
    </row>
    <row r="15" spans="1:43" ht="170.25" customHeight="1" x14ac:dyDescent="0.2">
      <c r="A15" s="108">
        <f>+A14+1</f>
        <v>3</v>
      </c>
      <c r="B15" s="107" t="s">
        <v>319</v>
      </c>
      <c r="C15" s="107" t="s">
        <v>606</v>
      </c>
      <c r="D15" s="107" t="s">
        <v>239</v>
      </c>
      <c r="E15" s="107" t="s">
        <v>320</v>
      </c>
      <c r="F15" s="107" t="s">
        <v>321</v>
      </c>
      <c r="G15" s="109" t="str">
        <f t="shared" ref="G15:G22" si="1">+CONCATENATE(D15," ",E15," ",F15)</f>
        <v>Posibilidad de pérdida Reputacional debido al ineficiente desarrollo e implementación del Sistema de Administración de Riesgos</v>
      </c>
      <c r="H15" s="109" t="s">
        <v>242</v>
      </c>
      <c r="I15" s="108">
        <v>4</v>
      </c>
      <c r="J15" s="109" t="str">
        <f>+IF(I15="","",IF(I15&lt;=FORMULAS!$I$5,FORMULAS!$G$5,IF(I15&lt;=FORMULAS!$I$6,FORMULAS!$G$6,IF(I15&lt;=FORMULAS!$I$7,FORMULAS!$G$7,IF(I15&lt;=FORMULAS!$I$8,FORMULAS!$G$8,IF(I15&gt;=FORMULAS!$H$9,FORMULAS!$G$9,""))))))</f>
        <v>La actividad que conlleva el riesgo se ejecuta de 3 a 24 veces por año</v>
      </c>
      <c r="K15" s="130">
        <f>+IF(J15="","",IF(J15=FORMULAS!$G$5,FORMULAS!$J$5,IF(J15=FORMULAS!$G$6,FORMULAS!$J$6,IF(J15=FORMULAS!$G$7,FORMULAS!$J$7,IF(J15=FORMULAS!$G$8,FORMULAS!$J$8,IF(J15=FORMULAS!$G$9,FORMULAS!$J$9))))))</f>
        <v>0.4</v>
      </c>
      <c r="L15" s="109" t="str">
        <f>+IF(J15="","",IF(J15=FORMULAS!$G$5,FORMULAS!$F$5,IF(J15=FORMULAS!$G$6,FORMULAS!$F$6,IF(J15=FORMULAS!$G$7,FORMULAS!$F$7,IF(J15=FORMULAS!$G$8,FORMULAS!$F$8,IF(J15=FORMULAS!$G$9,FORMULAS!$F$9))))))</f>
        <v>Baja</v>
      </c>
      <c r="M15" s="107" t="s">
        <v>266</v>
      </c>
      <c r="N15" s="131">
        <f>+IF(M15="","",IF(M15="N/A","",IF(OR(M15=FORMULAS!$H$14,M15=FORMULAS!$I$14),FORMULAS!$G$14,IF(OR(M15=FORMULAS!$H$15,M15=FORMULAS!$I$15),FORMULAS!$G$15,IF(OR(M15=FORMULAS!$H$16,M15=FORMULAS!$I$16),FORMULAS!$G16,IF(OR(M15=FORMULAS!$H$17,M15=FORMULAS!$I$17),FORMULAS!$G$17,IF(OR(M15=FORMULAS!$H$18,M15=FORMULAS!$I$18),FORMULAS!$G$18)))))))</f>
        <v>0.2</v>
      </c>
      <c r="O15" s="109" t="str">
        <f>+IF(M15="","",IF(M15="N/A","",IF(OR(M15=FORMULAS!$H$14,M15=FORMULAS!$I$14),FORMULAS!$F$14,IF(OR(M15=FORMULAS!$H$15,M15=FORMULAS!$I$15),FORMULAS!$F$15,IF(OR(M15=FORMULAS!$H$16,M15=FORMULAS!$I$16),FORMULAS!$F16,IF(OR(M15=FORMULAS!$H$17,M15=FORMULAS!$I$17),FORMULAS!$F$17,IF(OR(M15=FORMULAS!$H$18,M15=FORMULAS!$I$18),FORMULAS!$F$18)))))))</f>
        <v>Leve</v>
      </c>
      <c r="P15" s="109" t="str">
        <f>+IF(L15=FORMULAS!$H$23,IF(O15=FORMULAS!$I$22,FORMULAS!$I$23,IF(O15=FORMULAS!$J$22,FORMULAS!$J$23,IF(O15=FORMULAS!$K$22,FORMULAS!$K$23,IF(O15=FORMULAS!$L$22,FORMULAS!$L$23,IF(O15=FORMULAS!$M$22,FORMULAS!$M$23))))),IF(L15=FORMULAS!$H$24,IF(O15=FORMULAS!$I$22,FORMULAS!$I$24,IF(O15=FORMULAS!$J$22,FORMULAS!$J$24,IF(O15=FORMULAS!$K$22,FORMULAS!$K$24,IF(O15=FORMULAS!$L$22,FORMULAS!$L$24,IF(O15=FORMULAS!$M$22,FORMULAS!$M$24))))),IF(L15=FORMULAS!$H$25,IF(O15=FORMULAS!$I$22,FORMULAS!$I$25,IF(O15=FORMULAS!$J$22,FORMULAS!$J$25,IF(O15=FORMULAS!$K$22,FORMULAS!$K$25,IF(O15=FORMULAS!$L$22,FORMULAS!$L$25,IF(O15=FORMULAS!$M$22,FORMULAS!$M$25))))),IF(L15=FORMULAS!$H$26,IF(O15=FORMULAS!$I$22,FORMULAS!$I$26,IF(O15=FORMULAS!$J$22,FORMULAS!$J$26,IF(O15=FORMULAS!$K$22,FORMULAS!$K$26,IF(O15=FORMULAS!$L$22,FORMULAS!$L$26,IF(O15=FORMULAS!$M$22,FORMULAS!$M$26))))),IF(L15=FORMULAS!$H$27,IF(O15=FORMULAS!$I$22,FORMULAS!$I$27,IF(O15=FORMULAS!$J$22,FORMULAS!$J$27,IF(O15=FORMULAS!$K$22,FORMULAS!$K$27,IF(O15=FORMULAS!$L$22,FORMULAS!$L$27,IF(O15=FORMULAS!$M$22,FORMULAS!$M$27))))),"")))))</f>
        <v>Bajo</v>
      </c>
      <c r="Q15" s="108">
        <v>1</v>
      </c>
      <c r="R15" s="109" t="s">
        <v>374</v>
      </c>
      <c r="S15" s="109" t="s">
        <v>375</v>
      </c>
      <c r="T15" s="109" t="s">
        <v>373</v>
      </c>
      <c r="U15" s="159" t="str">
        <f t="shared" ref="U15:U69" si="2">+CONCATENATE(R15," ",S15," ",T15)</f>
        <v>El profesional designado por la Oficina de Riesgos y Seguridad realizara verificación y seguimiento a los Mapas de Riesgos de la EFR de manera trimestral</v>
      </c>
      <c r="V15" s="109" t="s">
        <v>9</v>
      </c>
      <c r="W15" s="131">
        <f>IF(V15=FORMULAS!$B$56,FORMULAS!$C$56,IF(V15=FORMULAS!$B$57,FORMULAS!$C$57,IF(V15=FORMULAS!$B$58,FORMULAS!$C$58," ")))</f>
        <v>0.25</v>
      </c>
      <c r="X15" s="109" t="str">
        <f>IF(V15=FORMULAS!$B$56,FORMULAS!$D$56,IF(V15=FORMULAS!$B$57,FORMULAS!$D$57,IF(V15=FORMULAS!$B$58,FORMULAS!$D$58," ")))</f>
        <v>Probabilidad</v>
      </c>
      <c r="Y15" s="109" t="s">
        <v>89</v>
      </c>
      <c r="Z15" s="131">
        <f>IF(Y15=FORMULAS!$B$61,FORMULAS!$C$56,IF(Y15=FORMULAS!$B$60,FORMULAS!$C$57," "))</f>
        <v>0.15</v>
      </c>
      <c r="AA15" s="109" t="s">
        <v>14</v>
      </c>
      <c r="AB15" s="109" t="s">
        <v>16</v>
      </c>
      <c r="AC15" s="109" t="s">
        <v>287</v>
      </c>
      <c r="AD15" s="131">
        <f t="shared" si="0"/>
        <v>0.4</v>
      </c>
      <c r="AE15" s="131">
        <f>IF(X15=FORMULAS!$D$57,$K15-($K15*AD15),$K15)</f>
        <v>0.24</v>
      </c>
      <c r="AF15" s="109" t="str">
        <f>IF(AE15&lt;=FORMULAS!$J$5,FORMULAS!$F$5,IF(AE15&lt;=FORMULAS!$J$6,FORMULAS!$F$6,IF(AE15&lt;=FORMULAS!$J$7,FORMULAS!$F$7,IF(AE15&lt;=FORMULAS!$J$8,FORMULAS!$F$8,IF(AE15&lt;=FORMULAS!$J$9,FORMULAS!$F$9," ")))))</f>
        <v>Baja</v>
      </c>
      <c r="AG15" s="131">
        <f>IF(X15=FORMULAS!$D$57,$N15-($N15*AD15),$N15)</f>
        <v>0.12</v>
      </c>
      <c r="AH15" s="109" t="str">
        <f>IF(AG15&lt;=FORMULAS!$G$14,FORMULAS!$F$14,IF(AG15&lt;=FORMULAS!$G$15,FORMULAS!$F$15,IF(AG15&lt;=FORMULAS!$G$16,FORMULAS!$F$16,IF(AG15&lt;=FORMULAS!$G$17,FORMULAS!$F$17,IF(AG15&lt;=FORMULAS!$G$18,FORMULAS!$F$18," ")))))</f>
        <v>Leve</v>
      </c>
      <c r="AI15" s="109" t="str">
        <f>+IF(AF15=FORMULAS!$H$23,IF(AH15=FORMULAS!$I$22,FORMULAS!$I$23,IF(AH15=FORMULAS!$J$22,FORMULAS!$J$23,IF(AH15=FORMULAS!$K$22,FORMULAS!$K$23,IF(AH15=FORMULAS!$L$22,FORMULAS!$L$23,IF(AH15=FORMULAS!$M$22,FORMULAS!$M$23))))),IF(AF15=FORMULAS!$H$24,IF(AH15=FORMULAS!$I$22,FORMULAS!$I$24,IF(AH15=FORMULAS!$J$22,FORMULAS!$J$24,IF(AH15=FORMULAS!$K$22,FORMULAS!$K$24,IF(AH15=FORMULAS!$L$22,FORMULAS!$L$24,IF(AH15=FORMULAS!$M$22,FORMULAS!$M$24))))),IF(AF15=FORMULAS!$H$25,IF(AH15=FORMULAS!$I$22,FORMULAS!$I$25,IF(AH15=FORMULAS!$J$22,FORMULAS!$J$25,IF(AH15=FORMULAS!$K$22,FORMULAS!$K$25,IF(AH15=FORMULAS!$L$22,FORMULAS!$L$25,IF(AH15=FORMULAS!$M$22,FORMULAS!$M$25))))),IF(AF15=FORMULAS!$H$26,IF(AH15=FORMULAS!$I$22,FORMULAS!$I$26,IF(AH15=FORMULAS!$J$22,FORMULAS!$J$26,IF(AH15=FORMULAS!$K$22,FORMULAS!$K$26,IF(AH15=FORMULAS!$L$22,FORMULAS!$L$26,IF(AH15=FORMULAS!$M$22,FORMULAS!$M$26))))),IF(AF15=FORMULAS!$H$27,IF(AH15=FORMULAS!$I$22,FORMULAS!$I$27,IF(AH15=FORMULAS!$J$22,FORMULAS!$J$27,IF(AH15=FORMULAS!$K$22,FORMULAS!$K$27,IF(AH15=FORMULAS!$L$22,FORMULAS!$K$27,IF(AH15=FORMULAS!$M$22,FORMULAS!$M$27))))),"")))))</f>
        <v>Bajo</v>
      </c>
      <c r="AJ15" s="108" t="s">
        <v>295</v>
      </c>
      <c r="AK15" s="107" t="s">
        <v>512</v>
      </c>
      <c r="AL15" s="107" t="s">
        <v>512</v>
      </c>
      <c r="AM15" s="107" t="s">
        <v>512</v>
      </c>
      <c r="AN15" s="107" t="s">
        <v>512</v>
      </c>
      <c r="AO15" s="107" t="s">
        <v>512</v>
      </c>
      <c r="AP15" s="234" t="s">
        <v>512</v>
      </c>
      <c r="AQ15" s="234" t="s">
        <v>512</v>
      </c>
    </row>
    <row r="16" spans="1:43" ht="76.5" customHeight="1" x14ac:dyDescent="0.2">
      <c r="A16" s="257">
        <v>4</v>
      </c>
      <c r="B16" s="264" t="s">
        <v>322</v>
      </c>
      <c r="C16" s="264" t="s">
        <v>610</v>
      </c>
      <c r="D16" s="264" t="s">
        <v>240</v>
      </c>
      <c r="E16" s="264" t="s">
        <v>323</v>
      </c>
      <c r="F16" s="264" t="s">
        <v>324</v>
      </c>
      <c r="G16" s="264" t="str">
        <f t="shared" si="1"/>
        <v>Posibilidad de pérdida Económica y Reputacional en el inicio tardío de la etapa de construcción y/o incumplimiento en el cronograma debido a la no aprobación oportuna de licencias y permisos ambientales por parte de entidades competentes.</v>
      </c>
      <c r="H16" s="257" t="s">
        <v>242</v>
      </c>
      <c r="I16" s="257">
        <v>4</v>
      </c>
      <c r="J16" s="257" t="str">
        <f>+IF(I16="","",IF(I16&lt;=FORMULAS!$I$5,FORMULAS!$G$5,IF(I16&lt;=FORMULAS!$I$6,FORMULAS!$G$6,IF(I16&lt;=FORMULAS!$I$7,FORMULAS!$G$7,IF(I16&lt;=FORMULAS!$I$8,FORMULAS!$G$8,IF(I16&gt;=FORMULAS!$H$9,FORMULAS!$G$9,""))))))</f>
        <v>La actividad que conlleva el riesgo se ejecuta de 3 a 24 veces por año</v>
      </c>
      <c r="K16" s="270">
        <f>+IF(J16="","",IF(J16=FORMULAS!$G$5,FORMULAS!$J$5,IF(J16=FORMULAS!$G$6,FORMULAS!$J$6,IF(J16=FORMULAS!$G$7,FORMULAS!$J$7,IF(J16=FORMULAS!$G$8,FORMULAS!$J$8,IF(J16=FORMULAS!$G$9,FORMULAS!$J$9))))))</f>
        <v>0.4</v>
      </c>
      <c r="L16" s="257" t="str">
        <f>+IF(J16="","",IF(J16=FORMULAS!$G$5,FORMULAS!$F$5,IF(J16=FORMULAS!$G$6,FORMULAS!$F$6,IF(J16=FORMULAS!$G$7,FORMULAS!$F$7,IF(J16=FORMULAS!$G$8,FORMULAS!$F$8,IF(J16=FORMULAS!$G$9,FORMULAS!$F$9))))))</f>
        <v>Baja</v>
      </c>
      <c r="M16" s="264" t="s">
        <v>265</v>
      </c>
      <c r="N16" s="271">
        <f>+IF(M16="","",IF(M16="N/A","",IF(OR(M16=FORMULAS!$H$14,M16=FORMULAS!$I$14),FORMULAS!$G$14,IF(OR(M16=FORMULAS!$H$15,M16=FORMULAS!$I$15),FORMULAS!$G$15,IF(OR(M16=FORMULAS!$H$16,M16=FORMULAS!$I$16),FORMULAS!$G19,IF(OR(M16=FORMULAS!$H$17,M16=FORMULAS!$I$17),FORMULAS!$G$17,IF(OR(M16=FORMULAS!$H$18,M16=FORMULAS!$I$18),FORMULAS!$G$18)))))))</f>
        <v>1</v>
      </c>
      <c r="O16" s="257" t="str">
        <f>+IF(M16="","",IF(M16="N/A","",IF(OR(M16=FORMULAS!$H$14,M16=FORMULAS!$I$14),FORMULAS!$F$14,IF(OR(M16=FORMULAS!$H$15,M16=FORMULAS!$I$15),FORMULAS!$F$15,IF(OR(M16=FORMULAS!$H$16,M16=FORMULAS!$I$16),FORMULAS!$F19,IF(OR(M16=FORMULAS!$H$17,M16=FORMULAS!$I$17),FORMULAS!$F$17,IF(OR(M16=FORMULAS!$H$18,M16=FORMULAS!$I$18),FORMULAS!$F$18)))))))</f>
        <v>Catastrófico</v>
      </c>
      <c r="P16" s="257" t="str">
        <f>+IF(L16=FORMULAS!$H$23,IF(O16=FORMULAS!$I$22,FORMULAS!$I$23,IF(O16=FORMULAS!$J$22,FORMULAS!$J$23,IF(O16=FORMULAS!$K$22,FORMULAS!$K$23,IF(O16=FORMULAS!$L$22,FORMULAS!$L$23,IF(O16=FORMULAS!$M$22,FORMULAS!$M$23))))),IF(L16=FORMULAS!$H$24,IF(O16=FORMULAS!$I$22,FORMULAS!$I$24,IF(O16=FORMULAS!$J$22,FORMULAS!$J$24,IF(O16=FORMULAS!$K$22,FORMULAS!$K$24,IF(O16=FORMULAS!$L$22,FORMULAS!$L$24,IF(O16=FORMULAS!$M$22,FORMULAS!$M$24))))),IF(L16=FORMULAS!$H$25,IF(O16=FORMULAS!$I$22,FORMULAS!$I$25,IF(O16=FORMULAS!$J$22,FORMULAS!$J$25,IF(O16=FORMULAS!$K$22,FORMULAS!$K$25,IF(O16=FORMULAS!$L$22,FORMULAS!$L$25,IF(O16=FORMULAS!$M$22,FORMULAS!$M$25))))),IF(L16=FORMULAS!$H$26,IF(O16=FORMULAS!$I$22,FORMULAS!$I$26,IF(O16=FORMULAS!$J$22,FORMULAS!$J$26,IF(O16=FORMULAS!$K$22,FORMULAS!$K$26,IF(O16=FORMULAS!$L$22,FORMULAS!$L$26,IF(O16=FORMULAS!$M$22,FORMULAS!$M$26))))),IF(L16=FORMULAS!$H$27,IF(O16=FORMULAS!$I$22,FORMULAS!$I$27,IF(O16=FORMULAS!$J$22,FORMULAS!$J$27,IF(O16=FORMULAS!$K$22,FORMULAS!$K$27,IF(O16=FORMULAS!$L$22,FORMULAS!$L$27,IF(O16=FORMULAS!$M$22,FORMULAS!$M$27))))),"")))))</f>
        <v>Extremo</v>
      </c>
      <c r="Q16" s="108">
        <v>1</v>
      </c>
      <c r="R16" s="109" t="s">
        <v>376</v>
      </c>
      <c r="S16" s="109" t="s">
        <v>377</v>
      </c>
      <c r="T16" s="109" t="s">
        <v>378</v>
      </c>
      <c r="U16" s="159" t="str">
        <f t="shared" si="2"/>
        <v xml:space="preserve"> El Apoyo Ambiental a la supervisión  Revisará los informes  mensuales de interventoría</v>
      </c>
      <c r="V16" s="109" t="s">
        <v>10</v>
      </c>
      <c r="W16" s="131">
        <f>IF(V16=FORMULAS!$B$56,FORMULAS!$C$56,IF(V16=FORMULAS!$B$57,FORMULAS!$C$57,IF(V16=FORMULAS!$B$58,FORMULAS!$C$58," ")))</f>
        <v>0.15</v>
      </c>
      <c r="X16" s="109" t="str">
        <f>IF(V16=FORMULAS!$B$56,FORMULAS!$D$56,IF(V16=FORMULAS!$B$57,FORMULAS!$D$57,IF(V16=FORMULAS!$B$58,FORMULAS!$D$58," ")))</f>
        <v>Probabilidad</v>
      </c>
      <c r="Y16" s="109" t="s">
        <v>89</v>
      </c>
      <c r="Z16" s="131">
        <f>IF(Y16=FORMULAS!$B$61,FORMULAS!$C$56,IF(Y16=FORMULAS!$B$60,FORMULAS!$C$57," "))</f>
        <v>0.15</v>
      </c>
      <c r="AA16" s="109" t="s">
        <v>14</v>
      </c>
      <c r="AB16" s="109" t="s">
        <v>16</v>
      </c>
      <c r="AC16" s="109" t="s">
        <v>287</v>
      </c>
      <c r="AD16" s="131">
        <f t="shared" si="0"/>
        <v>0.3</v>
      </c>
      <c r="AE16" s="131">
        <f>IF(X16=FORMULAS!$D$57,$K16-($K16*AD16),$K16)</f>
        <v>0.28000000000000003</v>
      </c>
      <c r="AF16" s="109" t="str">
        <f>IF(AE16&lt;=FORMULAS!$J$5,FORMULAS!$F$5,IF(AE16&lt;=FORMULAS!$J$6,FORMULAS!$F$6,IF(AE16&lt;=FORMULAS!$J$7,FORMULAS!$F$7,IF(AE16&lt;=FORMULAS!$J$8,FORMULAS!$F$8,IF(AE16&lt;=FORMULAS!$J$9,FORMULAS!$F$9," ")))))</f>
        <v>Baja</v>
      </c>
      <c r="AG16" s="131">
        <f>IF(X16=FORMULAS!$D$57,$N16-($N16*AD16),$N16)</f>
        <v>0.7</v>
      </c>
      <c r="AH16" s="109" t="str">
        <f>IF(AG16&lt;=FORMULAS!$G$14,FORMULAS!$F$14,IF(AG16&lt;=FORMULAS!$G$15,FORMULAS!$F$15,IF(AG16&lt;=FORMULAS!$G$16,FORMULAS!$F$16,IF(AG16&lt;=FORMULAS!$G$17,FORMULAS!$F$17,IF(AG16&lt;=FORMULAS!$G$18,FORMULAS!$F$18," ")))))</f>
        <v>Mayor</v>
      </c>
      <c r="AI16" s="109" t="str">
        <f>+IF(AF16=FORMULAS!$H$23,IF(AH16=FORMULAS!$I$22,FORMULAS!$I$23,IF(AH16=FORMULAS!$J$22,FORMULAS!$J$23,IF(AH16=FORMULAS!$K$22,FORMULAS!$K$23,IF(AH16=FORMULAS!$L$22,FORMULAS!$L$23,IF(AH16=FORMULAS!$M$22,FORMULAS!$M$23))))),IF(AF16=FORMULAS!$H$24,IF(AH16=FORMULAS!$I$22,FORMULAS!$I$24,IF(AH16=FORMULAS!$J$22,FORMULAS!$J$24,IF(AH16=FORMULAS!$K$22,FORMULAS!$K$24,IF(AH16=FORMULAS!$L$22,FORMULAS!$L$24,IF(AH16=FORMULAS!$M$22,FORMULAS!$M$24))))),IF(AF16=FORMULAS!$H$25,IF(AH16=FORMULAS!$I$22,FORMULAS!$I$25,IF(AH16=FORMULAS!$J$22,FORMULAS!$J$25,IF(AH16=FORMULAS!$K$22,FORMULAS!$K$25,IF(AH16=FORMULAS!$L$22,FORMULAS!$L$25,IF(AH16=FORMULAS!$M$22,FORMULAS!$M$25))))),IF(AF16=FORMULAS!$H$26,IF(AH16=FORMULAS!$I$22,FORMULAS!$I$26,IF(AH16=FORMULAS!$J$22,FORMULAS!$J$26,IF(AH16=FORMULAS!$K$22,FORMULAS!$K$26,IF(AH16=FORMULAS!$L$22,FORMULAS!$L$26,IF(AH16=FORMULAS!$M$22,FORMULAS!$M$26))))),IF(AF16=FORMULAS!$H$27,IF(AH16=FORMULAS!$I$22,FORMULAS!$I$27,IF(AH16=FORMULAS!$J$22,FORMULAS!$J$27,IF(AH16=FORMULAS!$K$22,FORMULAS!$K$27,IF(AH16=FORMULAS!$L$22,FORMULAS!$K$27,IF(AH16=FORMULAS!$M$22,FORMULAS!$M$27))))),"")))))</f>
        <v>Alto</v>
      </c>
      <c r="AJ16" s="257" t="s">
        <v>292</v>
      </c>
      <c r="AK16" s="264" t="s">
        <v>384</v>
      </c>
      <c r="AL16" s="264" t="s">
        <v>385</v>
      </c>
      <c r="AM16" s="261" t="s">
        <v>386</v>
      </c>
      <c r="AN16" s="261" t="s">
        <v>387</v>
      </c>
      <c r="AO16" s="261" t="s">
        <v>388</v>
      </c>
      <c r="AP16" s="265" t="s">
        <v>571</v>
      </c>
      <c r="AQ16" s="265" t="s">
        <v>572</v>
      </c>
    </row>
    <row r="17" spans="1:43" ht="49.5" customHeight="1" x14ac:dyDescent="0.2">
      <c r="A17" s="257"/>
      <c r="B17" s="259"/>
      <c r="C17" s="259"/>
      <c r="D17" s="259"/>
      <c r="E17" s="259"/>
      <c r="F17" s="267"/>
      <c r="G17" s="264"/>
      <c r="H17" s="257"/>
      <c r="I17" s="257"/>
      <c r="J17" s="257"/>
      <c r="K17" s="270"/>
      <c r="L17" s="257"/>
      <c r="M17" s="264"/>
      <c r="N17" s="271"/>
      <c r="O17" s="257"/>
      <c r="P17" s="257"/>
      <c r="Q17" s="108">
        <v>2</v>
      </c>
      <c r="R17" s="109" t="s">
        <v>379</v>
      </c>
      <c r="S17" s="109" t="s">
        <v>380</v>
      </c>
      <c r="T17" s="109" t="s">
        <v>381</v>
      </c>
      <c r="U17" s="159" t="str">
        <f t="shared" si="2"/>
        <v xml:space="preserve">El Apoyo Ambiental a la supervisión  Asistirá a Comités de seguimiento  Periódicos </v>
      </c>
      <c r="V17" s="109" t="s">
        <v>9</v>
      </c>
      <c r="W17" s="131">
        <f>IF(V17=FORMULAS!$B$56,FORMULAS!$C$56,IF(V17=FORMULAS!$B$57,FORMULAS!$C$57,IF(V17=FORMULAS!$B$58,FORMULAS!$C$58," ")))</f>
        <v>0.25</v>
      </c>
      <c r="X17" s="109" t="str">
        <f>IF(V17=FORMULAS!$B$56,FORMULAS!$D$56,IF(V17=FORMULAS!$B$57,FORMULAS!$D$57,IF(V17=FORMULAS!$B$58,FORMULAS!$D$58," ")))</f>
        <v>Probabilidad</v>
      </c>
      <c r="Y17" s="109" t="s">
        <v>89</v>
      </c>
      <c r="Z17" s="131">
        <f>IF(Y17=FORMULAS!$B$61,FORMULAS!$C$56,IF(Y17=FORMULAS!$B$60,FORMULAS!$C$57," "))</f>
        <v>0.15</v>
      </c>
      <c r="AA17" s="109" t="s">
        <v>14</v>
      </c>
      <c r="AB17" s="109" t="s">
        <v>16</v>
      </c>
      <c r="AC17" s="109" t="s">
        <v>287</v>
      </c>
      <c r="AD17" s="131">
        <f t="shared" si="0"/>
        <v>0.4</v>
      </c>
      <c r="AE17" s="131">
        <f>IF(X16=FORMULAS!$D$57,$K16-($K16*AD17),$K16)</f>
        <v>0.24</v>
      </c>
      <c r="AF17" s="109" t="str">
        <f>IF(AE17&lt;=FORMULAS!$J$5,FORMULAS!$F$5,IF(AE17&lt;=FORMULAS!$J$6,FORMULAS!$F$6,IF(AE17&lt;=FORMULAS!$J$7,FORMULAS!$F$7,IF(AE17&lt;=FORMULAS!$J$8,FORMULAS!$F$8,IF(AE17&lt;=FORMULAS!$J$9,FORMULAS!$F$9," ")))))</f>
        <v>Baja</v>
      </c>
      <c r="AG17" s="131">
        <f>IF(X16=FORMULAS!$D$57,$N16-($N16*AD17),$N16)</f>
        <v>0.6</v>
      </c>
      <c r="AH17" s="109" t="str">
        <f>IF(AG17&lt;=FORMULAS!$G$14,FORMULAS!$F$14,IF(AG17&lt;=FORMULAS!$G$15,FORMULAS!$F$15,IF(AG17&lt;=FORMULAS!$G$16,FORMULAS!$F$16,IF(AG17&lt;=FORMULAS!$G$17,FORMULAS!$F$17,IF(AG17&lt;=FORMULAS!$G$18,FORMULAS!$F$18," ")))))</f>
        <v>Moderado</v>
      </c>
      <c r="AI17" s="109" t="str">
        <f>+IF(AF17=FORMULAS!$H$23,IF(AH17=FORMULAS!$I$22,FORMULAS!$I$23,IF(AH17=FORMULAS!$J$22,FORMULAS!$J$23,IF(AH17=FORMULAS!$K$22,FORMULAS!$K$23,IF(AH17=FORMULAS!$L$22,FORMULAS!$L$23,IF(AH17=FORMULAS!$M$22,FORMULAS!$M$23))))),IF(AF17=FORMULAS!$H$24,IF(AH17=FORMULAS!$I$22,FORMULAS!$I$24,IF(AH17=FORMULAS!$J$22,FORMULAS!$J$24,IF(AH17=FORMULAS!$K$22,FORMULAS!$K$24,IF(AH17=FORMULAS!$L$22,FORMULAS!$L$24,IF(AH17=FORMULAS!$M$22,FORMULAS!$M$24))))),IF(AF17=FORMULAS!$H$25,IF(AH17=FORMULAS!$I$22,FORMULAS!$I$25,IF(AH17=FORMULAS!$J$22,FORMULAS!$J$25,IF(AH17=FORMULAS!$K$22,FORMULAS!$K$25,IF(AH17=FORMULAS!$L$22,FORMULAS!$L$25,IF(AH17=FORMULAS!$M$22,FORMULAS!$M$25))))),IF(AF17=FORMULAS!$H$26,IF(AH17=FORMULAS!$I$22,FORMULAS!$I$26,IF(AH17=FORMULAS!$J$22,FORMULAS!$J$26,IF(AH17=FORMULAS!$K$22,FORMULAS!$K$26,IF(AH17=FORMULAS!$L$22,FORMULAS!$L$26,IF(AH17=FORMULAS!$M$22,FORMULAS!$M$26))))),IF(AF17=FORMULAS!$H$27,IF(AH17=FORMULAS!$I$22,FORMULAS!$I$27,IF(AH17=FORMULAS!$J$22,FORMULAS!$J$27,IF(AH17=FORMULAS!$K$22,FORMULAS!$K$27,IF(AH17=FORMULAS!$L$22,FORMULAS!$K$27,IF(AH17=FORMULAS!$M$22,FORMULAS!$M$27))))),"")))))</f>
        <v>Moderado</v>
      </c>
      <c r="AJ17" s="257"/>
      <c r="AK17" s="264"/>
      <c r="AL17" s="264"/>
      <c r="AM17" s="261"/>
      <c r="AN17" s="261"/>
      <c r="AO17" s="261"/>
      <c r="AP17" s="265"/>
      <c r="AQ17" s="265"/>
    </row>
    <row r="18" spans="1:43" ht="111.75" customHeight="1" x14ac:dyDescent="0.2">
      <c r="A18" s="257"/>
      <c r="B18" s="259"/>
      <c r="C18" s="259"/>
      <c r="D18" s="259"/>
      <c r="E18" s="259"/>
      <c r="F18" s="267"/>
      <c r="G18" s="264"/>
      <c r="H18" s="257"/>
      <c r="I18" s="257"/>
      <c r="J18" s="257"/>
      <c r="K18" s="270"/>
      <c r="L18" s="257"/>
      <c r="M18" s="264"/>
      <c r="N18" s="271"/>
      <c r="O18" s="257"/>
      <c r="P18" s="257"/>
      <c r="Q18" s="108">
        <v>3</v>
      </c>
      <c r="R18" s="109" t="s">
        <v>379</v>
      </c>
      <c r="S18" s="107" t="s">
        <v>382</v>
      </c>
      <c r="T18" s="107" t="s">
        <v>383</v>
      </c>
      <c r="U18" s="159" t="str">
        <f t="shared" si="2"/>
        <v xml:space="preserve">El Apoyo Ambiental a la supervisión  Realizará seguimiento a la radicación y aprobación de la documentación requerida por la Entidades Competentes. </v>
      </c>
      <c r="V18" s="109" t="s">
        <v>9</v>
      </c>
      <c r="W18" s="131">
        <f>IF(V18=FORMULAS!$B$56,FORMULAS!$C$56,IF(V18=FORMULAS!$B$57,FORMULAS!$C$57,IF(V18=FORMULAS!$B$58,FORMULAS!$C$58," ")))</f>
        <v>0.25</v>
      </c>
      <c r="X18" s="109" t="str">
        <f>IF(V18=FORMULAS!$B$56,FORMULAS!$D$56,IF(V18=FORMULAS!$B$57,FORMULAS!$D$57,IF(V18=FORMULAS!$B$58,FORMULAS!$D$58," ")))</f>
        <v>Probabilidad</v>
      </c>
      <c r="Y18" s="109" t="s">
        <v>89</v>
      </c>
      <c r="Z18" s="131">
        <f>IF(Y18=FORMULAS!$B$61,FORMULAS!$C$56,IF(Y18=FORMULAS!$B$60,FORMULAS!$C$57," "))</f>
        <v>0.15</v>
      </c>
      <c r="AA18" s="109" t="s">
        <v>14</v>
      </c>
      <c r="AB18" s="109" t="s">
        <v>16</v>
      </c>
      <c r="AC18" s="109" t="s">
        <v>287</v>
      </c>
      <c r="AD18" s="131">
        <f t="shared" si="0"/>
        <v>0.4</v>
      </c>
      <c r="AE18" s="131">
        <f>IF(X16=FORMULAS!$D$57,$K16-($K16*AD18),$K16)</f>
        <v>0.24</v>
      </c>
      <c r="AF18" s="109" t="str">
        <f>IF(AE18&lt;=FORMULAS!$J$5,FORMULAS!$F$5,IF(AE18&lt;=FORMULAS!$J$6,FORMULAS!$F$6,IF(AE18&lt;=FORMULAS!$J$7,FORMULAS!$F$7,IF(AE18&lt;=FORMULAS!$J$8,FORMULAS!$F$8,IF(AE18&lt;=FORMULAS!$J$9,FORMULAS!$F$9," ")))))</f>
        <v>Baja</v>
      </c>
      <c r="AG18" s="131">
        <f>IF(X16=FORMULAS!$D$57,$N16-($N16*AD18),$N16)</f>
        <v>0.6</v>
      </c>
      <c r="AH18" s="109" t="str">
        <f>IF(AG18&lt;=FORMULAS!$G$14,FORMULAS!$F$14,IF(AG18&lt;=FORMULAS!$G$15,FORMULAS!$F$15,IF(AG18&lt;=FORMULAS!$G$16,FORMULAS!$F$16,IF(AG18&lt;=FORMULAS!$G$17,FORMULAS!$F$17,IF(AG18&lt;=FORMULAS!$G$18,FORMULAS!$F$18," ")))))</f>
        <v>Moderado</v>
      </c>
      <c r="AI18" s="109" t="str">
        <f>+IF(AF18=FORMULAS!$H$23,IF(AH18=FORMULAS!$I$22,FORMULAS!$I$23,IF(AH18=FORMULAS!$J$22,FORMULAS!$J$23,IF(AH18=FORMULAS!$K$22,FORMULAS!$K$23,IF(AH18=FORMULAS!$L$22,FORMULAS!$L$23,IF(AH18=FORMULAS!$M$22,FORMULAS!$M$23))))),IF(AF18=FORMULAS!$H$24,IF(AH18=FORMULAS!$I$22,FORMULAS!$I$24,IF(AH18=FORMULAS!$J$22,FORMULAS!$J$24,IF(AH18=FORMULAS!$K$22,FORMULAS!$K$24,IF(AH18=FORMULAS!$L$22,FORMULAS!$L$24,IF(AH18=FORMULAS!$M$22,FORMULAS!$M$24))))),IF(AF18=FORMULAS!$H$25,IF(AH18=FORMULAS!$I$22,FORMULAS!$I$25,IF(AH18=FORMULAS!$J$22,FORMULAS!$J$25,IF(AH18=FORMULAS!$K$22,FORMULAS!$K$25,IF(AH18=FORMULAS!$L$22,FORMULAS!$L$25,IF(AH18=FORMULAS!$M$22,FORMULAS!$M$25))))),IF(AF18=FORMULAS!$H$26,IF(AH18=FORMULAS!$I$22,FORMULAS!$I$26,IF(AH18=FORMULAS!$J$22,FORMULAS!$J$26,IF(AH18=FORMULAS!$K$22,FORMULAS!$K$26,IF(AH18=FORMULAS!$L$22,FORMULAS!$L$26,IF(AH18=FORMULAS!$M$22,FORMULAS!$M$26))))),IF(AF18=FORMULAS!$H$27,IF(AH18=FORMULAS!$I$22,FORMULAS!$I$27,IF(AH18=FORMULAS!$J$22,FORMULAS!$J$27,IF(AH18=FORMULAS!$K$22,FORMULAS!$K$27,IF(AH18=FORMULAS!$L$22,FORMULAS!$K$27,IF(AH18=FORMULAS!$M$22,FORMULAS!$M$27))))),"")))))</f>
        <v>Moderado</v>
      </c>
      <c r="AJ18" s="257"/>
      <c r="AK18" s="264"/>
      <c r="AL18" s="264"/>
      <c r="AM18" s="261"/>
      <c r="AN18" s="261"/>
      <c r="AO18" s="261"/>
      <c r="AP18" s="265"/>
      <c r="AQ18" s="265"/>
    </row>
    <row r="19" spans="1:43" ht="77.25" customHeight="1" x14ac:dyDescent="0.2">
      <c r="A19" s="257">
        <f>+A16+1</f>
        <v>5</v>
      </c>
      <c r="B19" s="264" t="s">
        <v>322</v>
      </c>
      <c r="C19" s="264" t="s">
        <v>610</v>
      </c>
      <c r="D19" s="264" t="s">
        <v>239</v>
      </c>
      <c r="E19" s="264" t="s">
        <v>325</v>
      </c>
      <c r="F19" s="264" t="s">
        <v>326</v>
      </c>
      <c r="G19" s="264" t="str">
        <f t="shared" si="1"/>
        <v>Posibilidad de pérdida Reputacional por demoras en el inicio de las obras  debido a la oposición de algunos actores externos</v>
      </c>
      <c r="H19" s="257" t="s">
        <v>242</v>
      </c>
      <c r="I19" s="257">
        <v>6</v>
      </c>
      <c r="J19" s="257" t="str">
        <f>+IF(I19="","",IF(I19&lt;=FORMULAS!$I$5,FORMULAS!$G$5,IF(I19&lt;=FORMULAS!$I$6,FORMULAS!$G$6,IF(I19&lt;=FORMULAS!$I$7,FORMULAS!$G$7,IF(I19&lt;=FORMULAS!$I$8,FORMULAS!$G$8,IF(I19&gt;=FORMULAS!$H$9,FORMULAS!$G$9,""))))))</f>
        <v>La actividad que conlleva el riesgo se ejecuta de 3 a 24 veces por año</v>
      </c>
      <c r="K19" s="270">
        <f>+IF(J19="","",IF(J19=FORMULAS!$G$5,FORMULAS!$J$5,IF(J19=FORMULAS!$G$6,FORMULAS!$J$6,IF(J19=FORMULAS!$G$7,FORMULAS!$J$7,IF(J19=FORMULAS!$G$8,FORMULAS!$J$8,IF(J19=FORMULAS!$G$9,FORMULAS!$J$9))))))</f>
        <v>0.4</v>
      </c>
      <c r="L19" s="257" t="str">
        <f>+IF(J19="","",IF(J19=FORMULAS!$G$5,FORMULAS!$F$5,IF(J19=FORMULAS!$G$6,FORMULAS!$F$6,IF(J19=FORMULAS!$G$7,FORMULAS!$F$7,IF(J19=FORMULAS!$G$8,FORMULAS!$F$8,IF(J19=FORMULAS!$G$9,FORMULAS!$F$9))))))</f>
        <v>Baja</v>
      </c>
      <c r="M19" s="264" t="s">
        <v>268</v>
      </c>
      <c r="N19" s="271">
        <f>+IF(M19="","",IF(M19="N/A","",IF(OR(M19=FORMULAS!$H$14,M19=FORMULAS!$I$14),FORMULAS!$G$14,IF(OR(M19=FORMULAS!$H$15,M19=FORMULAS!$I$15),FORMULAS!$G$15,IF(OR(M19=FORMULAS!$H$16,M19=FORMULAS!$I$16),FORMULAS!$G16,IF(OR(M19=FORMULAS!$H$17,M19=FORMULAS!$I$17),FORMULAS!$G$17,IF(OR(M19=FORMULAS!$H$18,M19=FORMULAS!$I$18),FORMULAS!$G$18)))))))</f>
        <v>0.6</v>
      </c>
      <c r="O19" s="257" t="str">
        <f>+IF(M19="","",IF(M19="N/A","",IF(OR(M19=FORMULAS!$H$14,M19=FORMULAS!$I$14),FORMULAS!$F$14,IF(OR(M19=FORMULAS!$H$15,M19=FORMULAS!$I$15),FORMULAS!$F$15,IF(OR(M19=FORMULAS!$H$16,M19=FORMULAS!$I$16),FORMULAS!$F16,IF(OR(M19=FORMULAS!$H$17,M19=FORMULAS!$I$17),FORMULAS!$F$17,IF(OR(M19=FORMULAS!$H$18,M19=FORMULAS!$I$18),FORMULAS!$F$18)))))))</f>
        <v>Moderado</v>
      </c>
      <c r="P19" s="257" t="str">
        <f>+IF(L19=FORMULAS!$H$23,IF(O19=FORMULAS!$I$22,FORMULAS!$I$23,IF(O19=FORMULAS!$J$22,FORMULAS!$J$23,IF(O19=FORMULAS!$K$22,FORMULAS!$K$23,IF(O19=FORMULAS!$L$22,FORMULAS!$L$23,IF(O19=FORMULAS!$M$22,FORMULAS!$M$23))))),IF(L19=FORMULAS!$H$24,IF(O19=FORMULAS!$I$22,FORMULAS!$I$24,IF(O19=FORMULAS!$J$22,FORMULAS!$J$24,IF(O19=FORMULAS!$K$22,FORMULAS!$K$24,IF(O19=FORMULAS!$L$22,FORMULAS!$L$24,IF(O19=FORMULAS!$M$22,FORMULAS!$M$24))))),IF(L19=FORMULAS!$H$25,IF(O19=FORMULAS!$I$22,FORMULAS!$I$25,IF(O19=FORMULAS!$J$22,FORMULAS!$J$25,IF(O19=FORMULAS!$K$22,FORMULAS!$K$25,IF(O19=FORMULAS!$L$22,FORMULAS!$L$25,IF(O19=FORMULAS!$M$22,FORMULAS!$M$25))))),IF(L19=FORMULAS!$H$26,IF(O19=FORMULAS!$I$22,FORMULAS!$I$26,IF(O19=FORMULAS!$J$22,FORMULAS!$J$26,IF(O19=FORMULAS!$K$22,FORMULAS!$K$26,IF(O19=FORMULAS!$L$22,FORMULAS!$L$26,IF(O19=FORMULAS!$M$22,FORMULAS!$M$26))))),IF(L19=FORMULAS!$H$27,IF(O19=FORMULAS!$I$22,FORMULAS!$I$27,IF(O19=FORMULAS!$J$22,FORMULAS!$J$27,IF(O19=FORMULAS!$K$22,FORMULAS!$K$27,IF(O19=FORMULAS!$L$22,FORMULAS!$L$27,IF(O19=FORMULAS!$M$22,FORMULAS!$M$27))))),"")))))</f>
        <v>Moderado</v>
      </c>
      <c r="Q19" s="108">
        <v>1</v>
      </c>
      <c r="R19" s="109" t="s">
        <v>391</v>
      </c>
      <c r="S19" s="107" t="s">
        <v>392</v>
      </c>
      <c r="T19" s="107" t="s">
        <v>393</v>
      </c>
      <c r="U19" s="159" t="str">
        <f t="shared" si="2"/>
        <v>El apoyo Social a la supervisión  validará y hará seguimiento a la implementación de los planes de gestión social por parte de los proyectos y el acompañamiento de las interventorías Se realiza bajo los lineamientos contractuales de los proyectos.</v>
      </c>
      <c r="V19" s="109" t="s">
        <v>9</v>
      </c>
      <c r="W19" s="131">
        <f>IF(V19=FORMULAS!$B$56,FORMULAS!$C$56,IF(V19=FORMULAS!$B$57,FORMULAS!$C$57,IF(V19=FORMULAS!$B$58,FORMULAS!$C$58," ")))</f>
        <v>0.25</v>
      </c>
      <c r="X19" s="109" t="str">
        <f>IF(V19=FORMULAS!$B$56,FORMULAS!$D$56,IF(V19=FORMULAS!$B$57,FORMULAS!$D$57,IF(V19=FORMULAS!$B$58,FORMULAS!$D$58," ")))</f>
        <v>Probabilidad</v>
      </c>
      <c r="Y19" s="109" t="s">
        <v>89</v>
      </c>
      <c r="Z19" s="131">
        <f>IF(Y19=FORMULAS!$B$61,FORMULAS!$C$56,IF(Y19=FORMULAS!$B$60,FORMULAS!$C$57," "))</f>
        <v>0.15</v>
      </c>
      <c r="AA19" s="109" t="s">
        <v>14</v>
      </c>
      <c r="AB19" s="109" t="s">
        <v>16</v>
      </c>
      <c r="AC19" s="109" t="s">
        <v>287</v>
      </c>
      <c r="AD19" s="131">
        <f t="shared" si="0"/>
        <v>0.4</v>
      </c>
      <c r="AE19" s="131">
        <f>IF(X19=FORMULAS!$D$57,$K19-($K19*AD19),$K19)</f>
        <v>0.24</v>
      </c>
      <c r="AF19" s="109" t="str">
        <f>IF(AE19&lt;=FORMULAS!$J$5,FORMULAS!$F$5,IF(AE19&lt;=FORMULAS!$J$6,FORMULAS!$F$6,IF(AE19&lt;=FORMULAS!$J$7,FORMULAS!$F$7,IF(AE19&lt;=FORMULAS!$J$8,FORMULAS!$F$8,IF(AE19&lt;=FORMULAS!$J$9,FORMULAS!$F$9," ")))))</f>
        <v>Baja</v>
      </c>
      <c r="AG19" s="131">
        <f>IF(X19=FORMULAS!$D$57,$N19-($N19*AD19),$N19)</f>
        <v>0.36</v>
      </c>
      <c r="AH19" s="109" t="str">
        <f>IF(AG19&lt;=FORMULAS!$G$14,FORMULAS!$F$14,IF(AG19&lt;=FORMULAS!$G$15,FORMULAS!$F$15,IF(AG19&lt;=FORMULAS!$G$16,FORMULAS!$F$16,IF(AG19&lt;=FORMULAS!$G$17,FORMULAS!$F$17,IF(AG19&lt;=FORMULAS!$G$18,FORMULAS!$F$18," ")))))</f>
        <v>Menor</v>
      </c>
      <c r="AI19" s="257" t="str">
        <f>+IF(AF19=FORMULAS!$H$23,IF(AH19=FORMULAS!$I$22,FORMULAS!$I$23,IF(AH19=FORMULAS!$J$22,FORMULAS!$J$23,IF(AH19=FORMULAS!$K$22,FORMULAS!$K$23,IF(AH19=FORMULAS!$L$22,FORMULAS!$L$23,IF(AH19=FORMULAS!$M$22,FORMULAS!$M$23))))),IF(AF19=FORMULAS!$H$24,IF(AH19=FORMULAS!$I$22,FORMULAS!$I$24,IF(AH19=FORMULAS!$J$22,FORMULAS!$J$24,IF(AH19=FORMULAS!$K$22,FORMULAS!$K$24,IF(AH19=FORMULAS!$L$22,FORMULAS!$L$24,IF(AH19=FORMULAS!$M$22,FORMULAS!$M$24))))),IF(AF19=FORMULAS!$H$25,IF(AH19=FORMULAS!$I$22,FORMULAS!$I$25,IF(AH19=FORMULAS!$J$22,FORMULAS!$J$25,IF(AH19=FORMULAS!$K$22,FORMULAS!$K$25,IF(AH19=FORMULAS!$L$22,FORMULAS!$L$25,IF(AH19=FORMULAS!$M$22,FORMULAS!$M$25))))),IF(AF19=FORMULAS!$H$26,IF(AH19=FORMULAS!$I$22,FORMULAS!$I$26,IF(AH19=FORMULAS!$J$22,FORMULAS!$J$26,IF(AH19=FORMULAS!$K$22,FORMULAS!$K$26,IF(AH19=FORMULAS!$L$22,FORMULAS!$L$26,IF(AH19=FORMULAS!$M$22,FORMULAS!$M$26))))),IF(AF19=FORMULAS!$H$27,IF(AH19=FORMULAS!$I$22,FORMULAS!$I$27,IF(AH19=FORMULAS!$J$22,FORMULAS!$J$27,IF(AH19=FORMULAS!$K$22,FORMULAS!$K$27,IF(AH19=FORMULAS!$L$22,FORMULAS!$K$27,IF(AH19=FORMULAS!$M$22,FORMULAS!$M$27))))),"")))))</f>
        <v>Moderado</v>
      </c>
      <c r="AJ19" s="257" t="s">
        <v>292</v>
      </c>
      <c r="AK19" s="264" t="s">
        <v>532</v>
      </c>
      <c r="AL19" s="264" t="s">
        <v>389</v>
      </c>
      <c r="AM19" s="261" t="s">
        <v>390</v>
      </c>
      <c r="AN19" s="261" t="s">
        <v>387</v>
      </c>
      <c r="AO19" s="261" t="s">
        <v>388</v>
      </c>
      <c r="AP19" s="265" t="s">
        <v>571</v>
      </c>
      <c r="AQ19" s="265" t="s">
        <v>572</v>
      </c>
    </row>
    <row r="20" spans="1:43" ht="156.75" customHeight="1" x14ac:dyDescent="0.2">
      <c r="A20" s="257"/>
      <c r="B20" s="259"/>
      <c r="C20" s="259"/>
      <c r="D20" s="259"/>
      <c r="E20" s="259"/>
      <c r="F20" s="267"/>
      <c r="G20" s="264"/>
      <c r="H20" s="257"/>
      <c r="I20" s="257"/>
      <c r="J20" s="257"/>
      <c r="K20" s="270"/>
      <c r="L20" s="257"/>
      <c r="M20" s="264"/>
      <c r="N20" s="271"/>
      <c r="O20" s="257"/>
      <c r="P20" s="257"/>
      <c r="Q20" s="108">
        <v>2</v>
      </c>
      <c r="R20" s="109" t="s">
        <v>391</v>
      </c>
      <c r="S20" s="107" t="s">
        <v>394</v>
      </c>
      <c r="T20" s="107" t="s">
        <v>395</v>
      </c>
      <c r="U20" s="159" t="str">
        <f t="shared" si="2"/>
        <v>El apoyo Social a la supervisión  validará y hará seguimiento a las PQRS que son allegadas al proyecto  de manera mensual mediante el informe de interventoría.</v>
      </c>
      <c r="V20" s="109" t="s">
        <v>10</v>
      </c>
      <c r="W20" s="131">
        <f>IF(V20=FORMULAS!$B$56,FORMULAS!$C$56,IF(V20=FORMULAS!$B$57,FORMULAS!$C$57,IF(V20=FORMULAS!$B$58,FORMULAS!$C$58," ")))</f>
        <v>0.15</v>
      </c>
      <c r="X20" s="109" t="str">
        <f>IF(V20=FORMULAS!$B$56,FORMULAS!$D$56,IF(V20=FORMULAS!$B$57,FORMULAS!$D$57,IF(V20=FORMULAS!$B$58,FORMULAS!$D$58," ")))</f>
        <v>Probabilidad</v>
      </c>
      <c r="Y20" s="109" t="s">
        <v>89</v>
      </c>
      <c r="Z20" s="131">
        <f>IF(Y20=FORMULAS!$B$61,FORMULAS!$C$56,IF(Y20=FORMULAS!$B$60,FORMULAS!$C$57," "))</f>
        <v>0.15</v>
      </c>
      <c r="AA20" s="109" t="s">
        <v>14</v>
      </c>
      <c r="AB20" s="109" t="s">
        <v>16</v>
      </c>
      <c r="AC20" s="109" t="s">
        <v>287</v>
      </c>
      <c r="AD20" s="131">
        <f t="shared" si="0"/>
        <v>0.3</v>
      </c>
      <c r="AE20" s="131">
        <f>IF(X20=FORMULAS!$D$57,$K19-($K19*AD20),$K19)</f>
        <v>0.28000000000000003</v>
      </c>
      <c r="AF20" s="109" t="str">
        <f>IF(AE20&lt;=FORMULAS!$J$5,FORMULAS!$F$5,IF(AE20&lt;=FORMULAS!$J$6,FORMULAS!$F$6,IF(AE20&lt;=FORMULAS!$J$7,FORMULAS!$F$7,IF(AE20&lt;=FORMULAS!$J$8,FORMULAS!$F$8,IF(AE20&lt;=FORMULAS!$J$9,FORMULAS!$F$9," ")))))</f>
        <v>Baja</v>
      </c>
      <c r="AG20" s="131">
        <f>IF(X30=FORMULAS!$D$57,$N19-($N19*AD20),$N19)</f>
        <v>0.42</v>
      </c>
      <c r="AH20" s="109" t="str">
        <f>IF(AG20&lt;=FORMULAS!$G$14,FORMULAS!$F$14,IF(AG20&lt;=FORMULAS!$G$15,FORMULAS!$F$15,IF(AG20&lt;=FORMULAS!$G$16,FORMULAS!$F$16,IF(AG20&lt;=FORMULAS!$G$17,FORMULAS!$F$17,IF(AG20&lt;=FORMULAS!$G$18,FORMULAS!$F$18," ")))))</f>
        <v>Moderado</v>
      </c>
      <c r="AI20" s="257"/>
      <c r="AJ20" s="257"/>
      <c r="AK20" s="264"/>
      <c r="AL20" s="264"/>
      <c r="AM20" s="261"/>
      <c r="AN20" s="261"/>
      <c r="AO20" s="261"/>
      <c r="AP20" s="265"/>
      <c r="AQ20" s="265"/>
    </row>
    <row r="21" spans="1:43" ht="63.75" x14ac:dyDescent="0.2">
      <c r="A21" s="108">
        <f>+A19+1</f>
        <v>6</v>
      </c>
      <c r="B21" s="107" t="s">
        <v>593</v>
      </c>
      <c r="C21" s="107" t="s">
        <v>406</v>
      </c>
      <c r="D21" s="107" t="s">
        <v>239</v>
      </c>
      <c r="E21" s="107" t="s">
        <v>327</v>
      </c>
      <c r="F21" s="107" t="s">
        <v>328</v>
      </c>
      <c r="G21" s="109" t="str">
        <f t="shared" si="1"/>
        <v>Posibilidad de pérdida Reputacional por quejas de los grupos de valor internos y externos debido a la publicación inoportuna o errónea de información sobre la gestión de la entidad, en medios de comunicación y redes sociales, que imposibilita la divulgación de información veraz de los proyectos que lidera la EFR.</v>
      </c>
      <c r="H21" s="109" t="s">
        <v>242</v>
      </c>
      <c r="I21" s="108">
        <v>501</v>
      </c>
      <c r="J21" s="109" t="str">
        <f>+IF(I21="","",IF(I21&lt;=FORMULAS!$I$5,FORMULAS!$G$5,IF(I21&lt;=FORMULAS!$I$6,FORMULAS!$G$6,IF(I21&lt;=FORMULAS!$I$7,FORMULAS!$G$7,IF(I21&lt;=FORMULAS!$I$8,FORMULAS!$G$8,IF(I21&gt;=FORMULAS!$H$9,FORMULAS!$G$9,""))))))</f>
        <v>La actividad que conlleva el riesgo se ejecuta mínimo 500 veces al año y máximo 5.000 veces por año</v>
      </c>
      <c r="K21" s="130">
        <f>+IF(J21="","",IF(J21=FORMULAS!$G$5,FORMULAS!$J$5,IF(J21=FORMULAS!$G$6,FORMULAS!$J$6,IF(J21=FORMULAS!$G$7,FORMULAS!$J$7,IF(J21=FORMULAS!$G$8,FORMULAS!$J$8,IF(J21=FORMULAS!$G$9,FORMULAS!$J$9))))))</f>
        <v>0.8</v>
      </c>
      <c r="L21" s="109" t="str">
        <f>+IF(J21="","",IF(J21=FORMULAS!$G$5,FORMULAS!$F$5,IF(J21=FORMULAS!$G$6,FORMULAS!$F$6,IF(J21=FORMULAS!$G$7,FORMULAS!$F$7,IF(J21=FORMULAS!$G$8,FORMULAS!$F$8,IF(J21=FORMULAS!$G$9,FORMULAS!$F$9))))))</f>
        <v>Alta</v>
      </c>
      <c r="M21" s="107" t="s">
        <v>269</v>
      </c>
      <c r="N21" s="131">
        <f>+IF(M21="","",IF(M21="N/A","",IF(OR(M21=FORMULAS!$H$14,M21=FORMULAS!$I$14),FORMULAS!$G$14,IF(OR(M21=FORMULAS!$H$15,M21=FORMULAS!$I$15),FORMULAS!$G$15,IF(OR(M21=FORMULAS!$H$16,M21=FORMULAS!$I$16),FORMULAS!$G24,IF(OR(M21=FORMULAS!$H$17,M21=FORMULAS!$I$17),FORMULAS!$G$17,IF(OR(M21=FORMULAS!$H$18,M21=FORMULAS!$I$18),FORMULAS!$G$18)))))))</f>
        <v>0.8</v>
      </c>
      <c r="O21" s="109" t="str">
        <f>+IF(M21="","",IF(M21="N/A","",IF(OR(M21=FORMULAS!$H$14,M21=FORMULAS!$I$14),FORMULAS!$F$14,IF(OR(M21=FORMULAS!$H$15,M21=FORMULAS!$I$15),FORMULAS!$F$15,IF(OR(M21=FORMULAS!$H$16,M21=FORMULAS!$I$16),FORMULAS!$F24,IF(OR(M21=FORMULAS!$H$17,M21=FORMULAS!$I$17),FORMULAS!$F$17,IF(OR(M21=FORMULAS!$H$18,M21=FORMULAS!$I$18),FORMULAS!$F$18)))))))</f>
        <v>Mayor</v>
      </c>
      <c r="P21" s="109" t="str">
        <f>+IF(L21=FORMULAS!$H$23,IF(O21=FORMULAS!$I$22,FORMULAS!$I$23,IF(O21=FORMULAS!$J$22,FORMULAS!$J$23,IF(O21=FORMULAS!$K$22,FORMULAS!$K$23,IF(O21=FORMULAS!$L$22,FORMULAS!$L$23,IF(O21=FORMULAS!$M$22,FORMULAS!$M$23))))),IF(L21=FORMULAS!$H$24,IF(O21=FORMULAS!$I$22,FORMULAS!$I$24,IF(O21=FORMULAS!$J$22,FORMULAS!$J$24,IF(O21=FORMULAS!$K$22,FORMULAS!$K$24,IF(O21=FORMULAS!$L$22,FORMULAS!$L$24,IF(O21=FORMULAS!$M$22,FORMULAS!$M$24))))),IF(L21=FORMULAS!$H$25,IF(O21=FORMULAS!$I$22,FORMULAS!$I$25,IF(O21=FORMULAS!$J$22,FORMULAS!$J$25,IF(O21=FORMULAS!$K$22,FORMULAS!$K$25,IF(O21=FORMULAS!$L$22,FORMULAS!$L$25,IF(O21=FORMULAS!$M$22,FORMULAS!$M$25))))),IF(L21=FORMULAS!$H$26,IF(O21=FORMULAS!$I$22,FORMULAS!$I$26,IF(O21=FORMULAS!$J$22,FORMULAS!$J$26,IF(O21=FORMULAS!$K$22,FORMULAS!$K$26,IF(O21=FORMULAS!$L$22,FORMULAS!$L$26,IF(O21=FORMULAS!$M$22,FORMULAS!$M$26))))),IF(L21=FORMULAS!$H$27,IF(O21=FORMULAS!$I$22,FORMULAS!$I$27,IF(O21=FORMULAS!$J$22,FORMULAS!$J$27,IF(O21=FORMULAS!$K$22,FORMULAS!$K$27,IF(O21=FORMULAS!$L$22,FORMULAS!$L$27,IF(O21=FORMULAS!$M$22,FORMULAS!$M$27))))),"")))))</f>
        <v>Alto</v>
      </c>
      <c r="Q21" s="108">
        <v>1</v>
      </c>
      <c r="R21" s="109" t="s">
        <v>573</v>
      </c>
      <c r="S21" s="109" t="s">
        <v>396</v>
      </c>
      <c r="T21" s="109" t="s">
        <v>397</v>
      </c>
      <c r="U21" s="159" t="str">
        <f t="shared" si="2"/>
        <v>El jefe de la Oficina Asesora de comunicaciones  Verifica los insumos entregados por las diferentes áreas de la Empresa con el fin de que la información que se vaya a divulgar sea veraz y acorde con el estado actual que tiene los proyectos de la EFR.</v>
      </c>
      <c r="V21" s="109" t="s">
        <v>9</v>
      </c>
      <c r="W21" s="131">
        <f>IF(V21=FORMULAS!$B$56,FORMULAS!$C$56,IF(V21=FORMULAS!$B$57,FORMULAS!$C$57,IF(V21=FORMULAS!$B$58,FORMULAS!$C$58," ")))</f>
        <v>0.25</v>
      </c>
      <c r="X21" s="109" t="str">
        <f>IF(V21=FORMULAS!$B$56,FORMULAS!$D$56,IF(V21=FORMULAS!$B$57,FORMULAS!$D$57,IF(V21=FORMULAS!$B$58,FORMULAS!$D$58," ")))</f>
        <v>Probabilidad</v>
      </c>
      <c r="Y21" s="109" t="s">
        <v>89</v>
      </c>
      <c r="Z21" s="131">
        <f>IF(Y21=FORMULAS!$B$61,FORMULAS!$C$56,IF(Y21=FORMULAS!$B$60,FORMULAS!$C$57," "))</f>
        <v>0.15</v>
      </c>
      <c r="AA21" s="109" t="s">
        <v>14</v>
      </c>
      <c r="AB21" s="109" t="s">
        <v>16</v>
      </c>
      <c r="AC21" s="109" t="s">
        <v>287</v>
      </c>
      <c r="AD21" s="131">
        <f t="shared" si="0"/>
        <v>0.4</v>
      </c>
      <c r="AE21" s="131">
        <f>IF(X21=FORMULAS!$D$57,$K21-($K21*AD21),$K21)</f>
        <v>0.48</v>
      </c>
      <c r="AF21" s="109" t="str">
        <f>IF(AE21&lt;=FORMULAS!$J$5,FORMULAS!$F$5,IF(AE21&lt;=FORMULAS!$J$6,FORMULAS!$F$6,IF(AE21&lt;=FORMULAS!$J$7,FORMULAS!$F$7,IF(AE21&lt;=FORMULAS!$J$8,FORMULAS!$F$8,IF(AE21&lt;=FORMULAS!$J$9,FORMULAS!$F$9," ")))))</f>
        <v>Media</v>
      </c>
      <c r="AG21" s="131">
        <f>IF(X21=FORMULAS!$D$57,$N21-($N21*AD21),$N21)</f>
        <v>0.48</v>
      </c>
      <c r="AH21" s="109" t="str">
        <f>IF(AG21&lt;=FORMULAS!$G$14,FORMULAS!$F$14,IF(AG21&lt;=FORMULAS!$G$15,FORMULAS!$F$15,IF(AG21&lt;=FORMULAS!$G$16,FORMULAS!$F$16,IF(AG21&lt;=FORMULAS!$G$17,FORMULAS!$F$17,IF(AG21&lt;=FORMULAS!$G$18,FORMULAS!$F$18," ")))))</f>
        <v>Moderado</v>
      </c>
      <c r="AI21" s="109" t="str">
        <f>+IF(AF21=FORMULAS!$H$23,IF(AH21=FORMULAS!$I$22,FORMULAS!$I$23,IF(AH21=FORMULAS!$J$22,FORMULAS!$J$23,IF(AH21=FORMULAS!$K$22,FORMULAS!$K$23,IF(AH21=FORMULAS!$L$22,FORMULAS!$L$23,IF(AH21=FORMULAS!$M$22,FORMULAS!$M$23))))),IF(AF21=FORMULAS!$H$24,IF(AH21=FORMULAS!$I$22,FORMULAS!$I$24,IF(AH21=FORMULAS!$J$22,FORMULAS!$J$24,IF(AH21=FORMULAS!$K$22,FORMULAS!$K$24,IF(AH21=FORMULAS!$L$22,FORMULAS!$L$24,IF(AH21=FORMULAS!$M$22,FORMULAS!$M$24))))),IF(AF21=FORMULAS!$H$25,IF(AH21=FORMULAS!$I$22,FORMULAS!$I$25,IF(AH21=FORMULAS!$J$22,FORMULAS!$J$25,IF(AH21=FORMULAS!$K$22,FORMULAS!$K$25,IF(AH21=FORMULAS!$L$22,FORMULAS!$L$25,IF(AH21=FORMULAS!$M$22,FORMULAS!$M$25))))),IF(AF21=FORMULAS!$H$26,IF(AH21=FORMULAS!$I$22,FORMULAS!$I$26,IF(AH21=FORMULAS!$J$22,FORMULAS!$J$26,IF(AH21=FORMULAS!$K$22,FORMULAS!$K$26,IF(AH21=FORMULAS!$L$22,FORMULAS!$L$26,IF(AH21=FORMULAS!$M$22,FORMULAS!$M$26))))),IF(AF21=FORMULAS!$H$27,IF(AH21=FORMULAS!$I$22,FORMULAS!$I$27,IF(AH21=FORMULAS!$J$22,FORMULAS!$J$27,IF(AH21=FORMULAS!$K$22,FORMULAS!$K$27,IF(AH21=FORMULAS!$L$22,FORMULAS!$K$27,IF(AH21=FORMULAS!$M$22,FORMULAS!$M$27))))),"")))))</f>
        <v>Moderado</v>
      </c>
      <c r="AJ21" s="108" t="s">
        <v>292</v>
      </c>
      <c r="AK21" s="190" t="s">
        <v>402</v>
      </c>
      <c r="AL21" s="229" t="s">
        <v>533</v>
      </c>
      <c r="AM21" s="229" t="s">
        <v>405</v>
      </c>
      <c r="AN21" s="229" t="s">
        <v>406</v>
      </c>
      <c r="AO21" s="229" t="s">
        <v>517</v>
      </c>
      <c r="AP21" s="235">
        <v>45658</v>
      </c>
      <c r="AQ21" s="235">
        <v>45747</v>
      </c>
    </row>
    <row r="22" spans="1:43" ht="225.75" customHeight="1" x14ac:dyDescent="0.2">
      <c r="A22" s="108">
        <f t="shared" ref="A22:A67" si="3">+A21+1</f>
        <v>7</v>
      </c>
      <c r="B22" s="107" t="s">
        <v>593</v>
      </c>
      <c r="C22" s="107" t="s">
        <v>406</v>
      </c>
      <c r="D22" s="107" t="s">
        <v>239</v>
      </c>
      <c r="E22" s="107" t="s">
        <v>329</v>
      </c>
      <c r="F22" s="181" t="s">
        <v>330</v>
      </c>
      <c r="G22" s="109" t="str">
        <f t="shared" si="1"/>
        <v>Posibilidad de pérdida Reputacional por imposibilidad de acceso a las redes social (pérdida de claves, fallas tecnológicas fuera de control de la OAC) que impida la publicación de la información en los términos para garantizar una adecuada divulgación de información veraz.</v>
      </c>
      <c r="H22" s="109" t="s">
        <v>242</v>
      </c>
      <c r="I22" s="108">
        <v>501</v>
      </c>
      <c r="J22" s="109" t="str">
        <f>+IF(I22="","",IF(I22&lt;=FORMULAS!$I$5,FORMULAS!$G$5,IF(I22&lt;=FORMULAS!$I$6,FORMULAS!$G$6,IF(I22&lt;=FORMULAS!$I$7,FORMULAS!$G$7,IF(I22&lt;=FORMULAS!$I$8,FORMULAS!$G$8,IF(I22&gt;=FORMULAS!$H$9,FORMULAS!$G$9,""))))))</f>
        <v>La actividad que conlleva el riesgo se ejecuta mínimo 500 veces al año y máximo 5.000 veces por año</v>
      </c>
      <c r="K22" s="130">
        <f>+IF(J22="","",IF(J22=FORMULAS!$G$5,FORMULAS!$J$5,IF(J22=FORMULAS!$G$6,FORMULAS!$J$6,IF(J22=FORMULAS!$G$7,FORMULAS!$J$7,IF(J22=FORMULAS!$G$8,FORMULAS!$J$8,IF(J22=FORMULAS!$G$9,FORMULAS!$J$9))))))</f>
        <v>0.8</v>
      </c>
      <c r="L22" s="109" t="str">
        <f>+IF(J22="","",IF(J22=FORMULAS!$G$5,FORMULAS!$F$5,IF(J22=FORMULAS!$G$6,FORMULAS!$F$6,IF(J22=FORMULAS!$G$7,FORMULAS!$F$7,IF(J22=FORMULAS!$G$8,FORMULAS!$F$8,IF(J22=FORMULAS!$G$9,FORMULAS!$F$9))))))</f>
        <v>Alta</v>
      </c>
      <c r="M22" s="107" t="s">
        <v>269</v>
      </c>
      <c r="N22" s="131">
        <f>+IF(M22="","",IF(M22="N/A","",IF(OR(M22=FORMULAS!$H$14,M22=FORMULAS!$I$14),FORMULAS!$G$14,IF(OR(M22=FORMULAS!$H$15,M22=FORMULAS!$I$15),FORMULAS!$G$15,IF(OR(M22=FORMULAS!$H$16,M22=FORMULAS!$I$16),FORMULAS!$G25,IF(OR(M22=FORMULAS!$H$17,M22=FORMULAS!$I$17),FORMULAS!$G$17,IF(OR(M22=FORMULAS!$H$18,M22=FORMULAS!$I$18),FORMULAS!$G$18)))))))</f>
        <v>0.8</v>
      </c>
      <c r="O22" s="109" t="str">
        <f>+IF(M22="","",IF(M22="N/A","",IF(OR(M22=FORMULAS!$H$14,M22=FORMULAS!$I$14),FORMULAS!$F$14,IF(OR(M22=FORMULAS!$H$15,M22=FORMULAS!$I$15),FORMULAS!$F$15,IF(OR(M22=FORMULAS!$H$16,M22=FORMULAS!$I$16),FORMULAS!$F25,IF(OR(M22=FORMULAS!$H$17,M22=FORMULAS!$I$17),FORMULAS!$F$17,IF(OR(M22=FORMULAS!$H$18,M22=FORMULAS!$I$18),FORMULAS!$F$18)))))))</f>
        <v>Mayor</v>
      </c>
      <c r="P22" s="109" t="str">
        <f>+IF(L22=FORMULAS!$H$23,IF(O22=FORMULAS!$I$22,FORMULAS!$I$23,IF(O22=FORMULAS!$J$22,FORMULAS!$J$23,IF(O22=FORMULAS!$K$22,FORMULAS!$K$23,IF(O22=FORMULAS!$L$22,FORMULAS!$L$23,IF(O22=FORMULAS!$M$22,FORMULAS!$M$23))))),IF(L22=FORMULAS!$H$24,IF(O22=FORMULAS!$I$22,FORMULAS!$I$24,IF(O22=FORMULAS!$J$22,FORMULAS!$J$24,IF(O22=FORMULAS!$K$22,FORMULAS!$K$24,IF(O22=FORMULAS!$L$22,FORMULAS!$L$24,IF(O22=FORMULAS!$M$22,FORMULAS!$M$24))))),IF(L22=FORMULAS!$H$25,IF(O22=FORMULAS!$I$22,FORMULAS!$I$25,IF(O22=FORMULAS!$J$22,FORMULAS!$J$25,IF(O22=FORMULAS!$K$22,FORMULAS!$K$25,IF(O22=FORMULAS!$L$22,FORMULAS!$L$25,IF(O22=FORMULAS!$M$22,FORMULAS!$M$25))))),IF(L22=FORMULAS!$H$26,IF(O22=FORMULAS!$I$22,FORMULAS!$I$26,IF(O22=FORMULAS!$J$22,FORMULAS!$J$26,IF(O22=FORMULAS!$K$22,FORMULAS!$K$26,IF(O22=FORMULAS!$L$22,FORMULAS!$L$26,IF(O22=FORMULAS!$M$22,FORMULAS!$M$26))))),IF(L22=FORMULAS!$H$27,IF(O22=FORMULAS!$I$22,FORMULAS!$I$27,IF(O22=FORMULAS!$J$22,FORMULAS!$J$27,IF(O22=FORMULAS!$K$22,FORMULAS!$K$27,IF(O22=FORMULAS!$L$22,FORMULAS!$L$27,IF(O22=FORMULAS!$M$22,FORMULAS!$M$27))))),"")))))</f>
        <v>Alto</v>
      </c>
      <c r="Q22" s="108">
        <v>1</v>
      </c>
      <c r="R22" s="109" t="s">
        <v>398</v>
      </c>
      <c r="S22" s="109" t="s">
        <v>399</v>
      </c>
      <c r="T22" s="109" t="s">
        <v>400</v>
      </c>
      <c r="U22" s="159" t="str">
        <f t="shared" si="2"/>
        <v xml:space="preserve">El profesional encargado de la Oficina Asesora de Comunicaciones de la administración de las redes sociales realiza el cambio de las contraseñas de acceso con la periodicidad establecida e informa al jefe de la oficina de comunicaciones  con el fin de asegurar la integridad en el manejo de las redes sociales.
</v>
      </c>
      <c r="V22" s="109" t="s">
        <v>9</v>
      </c>
      <c r="W22" s="131">
        <f>IF(V22=FORMULAS!$B$56,FORMULAS!$C$56,IF(V22=FORMULAS!$B$57,FORMULAS!$C$57,IF(V22=FORMULAS!$B$58,FORMULAS!$C$58," ")))</f>
        <v>0.25</v>
      </c>
      <c r="X22" s="109" t="str">
        <f>IF(V22=FORMULAS!$B$56,FORMULAS!$D$56,IF(V22=FORMULAS!$B$57,FORMULAS!$D$57,IF(V22=FORMULAS!$B$58,FORMULAS!$D$58," ")))</f>
        <v>Probabilidad</v>
      </c>
      <c r="Y22" s="109" t="s">
        <v>89</v>
      </c>
      <c r="Z22" s="131">
        <f>IF(Y22=FORMULAS!$B$61,FORMULAS!$C$56,IF(Y22=FORMULAS!$B$60,FORMULAS!$C$57," "))</f>
        <v>0.15</v>
      </c>
      <c r="AA22" s="109" t="s">
        <v>14</v>
      </c>
      <c r="AB22" s="109" t="s">
        <v>16</v>
      </c>
      <c r="AC22" s="109" t="s">
        <v>287</v>
      </c>
      <c r="AD22" s="131">
        <f t="shared" si="0"/>
        <v>0.4</v>
      </c>
      <c r="AE22" s="131">
        <f>IF(X22=FORMULAS!$D$57,$K22-($K22*AD22),$K22)</f>
        <v>0.48</v>
      </c>
      <c r="AF22" s="109" t="str">
        <f>IF(AE22&lt;=FORMULAS!$J$5,FORMULAS!$F$5,IF(AE22&lt;=FORMULAS!$J$6,FORMULAS!$F$6,IF(AE22&lt;=FORMULAS!$J$7,FORMULAS!$F$7,IF(AE22&lt;=FORMULAS!$J$8,FORMULAS!$F$8,IF(AE22&lt;=FORMULAS!$J$9,FORMULAS!$F$9," ")))))</f>
        <v>Media</v>
      </c>
      <c r="AG22" s="131">
        <f>IF(X22=FORMULAS!$D$57,$N22-($N22*AD22),$N22)</f>
        <v>0.48</v>
      </c>
      <c r="AH22" s="109" t="str">
        <f>IF(AG22&lt;=FORMULAS!$G$14,FORMULAS!$F$14,IF(AG22&lt;=FORMULAS!$G$15,FORMULAS!$F$15,IF(AG22&lt;=FORMULAS!$G$16,FORMULAS!$F$16,IF(AG22&lt;=FORMULAS!$G$17,FORMULAS!$F$17,IF(AG22&lt;=FORMULAS!$G$18,FORMULAS!$F$18," ")))))</f>
        <v>Moderado</v>
      </c>
      <c r="AI22" s="109" t="str">
        <f>+IF(AF22=FORMULAS!$H$23,IF(AH22=FORMULAS!$I$22,FORMULAS!$I$23,IF(AH22=FORMULAS!$J$22,FORMULAS!$J$23,IF(AH22=FORMULAS!$K$22,FORMULAS!$K$23,IF(AH22=FORMULAS!$L$22,FORMULAS!$L$23,IF(AH22=FORMULAS!$M$22,FORMULAS!$M$23))))),IF(AF22=FORMULAS!$H$24,IF(AH22=FORMULAS!$I$22,FORMULAS!$I$24,IF(AH22=FORMULAS!$J$22,FORMULAS!$J$24,IF(AH22=FORMULAS!$K$22,FORMULAS!$K$24,IF(AH22=FORMULAS!$L$22,FORMULAS!$L$24,IF(AH22=FORMULAS!$M$22,FORMULAS!$M$24))))),IF(AF22=FORMULAS!$H$25,IF(AH22=FORMULAS!$I$22,FORMULAS!$I$25,IF(AH22=FORMULAS!$J$22,FORMULAS!$J$25,IF(AH22=FORMULAS!$K$22,FORMULAS!$K$25,IF(AH22=FORMULAS!$L$22,FORMULAS!$L$25,IF(AH22=FORMULAS!$M$22,FORMULAS!$M$25))))),IF(AF22=FORMULAS!$H$26,IF(AH22=FORMULAS!$I$22,FORMULAS!$I$26,IF(AH22=FORMULAS!$J$22,FORMULAS!$J$26,IF(AH22=FORMULAS!$K$22,FORMULAS!$K$26,IF(AH22=FORMULAS!$L$22,FORMULAS!$L$26,IF(AH22=FORMULAS!$M$22,FORMULAS!$M$26))))),IF(AF22=FORMULAS!$H$27,IF(AH22=FORMULAS!$I$22,FORMULAS!$I$27,IF(AH22=FORMULAS!$J$22,FORMULAS!$J$27,IF(AH22=FORMULAS!$K$22,FORMULAS!$K$27,IF(AH22=FORMULAS!$L$22,FORMULAS!$K$27,IF(AH22=FORMULAS!$M$22,FORMULAS!$M$27))))),"")))))</f>
        <v>Moderado</v>
      </c>
      <c r="AJ22" s="108" t="s">
        <v>292</v>
      </c>
      <c r="AK22" s="190" t="s">
        <v>403</v>
      </c>
      <c r="AL22" s="229" t="s">
        <v>533</v>
      </c>
      <c r="AM22" s="229" t="s">
        <v>405</v>
      </c>
      <c r="AN22" s="229" t="s">
        <v>406</v>
      </c>
      <c r="AO22" s="229" t="s">
        <v>517</v>
      </c>
      <c r="AP22" s="235">
        <v>45658</v>
      </c>
      <c r="AQ22" s="235">
        <v>46022</v>
      </c>
    </row>
    <row r="23" spans="1:43" ht="288" customHeight="1" x14ac:dyDescent="0.2">
      <c r="A23" s="108">
        <f t="shared" si="3"/>
        <v>8</v>
      </c>
      <c r="B23" s="107" t="s">
        <v>593</v>
      </c>
      <c r="C23" s="107" t="s">
        <v>406</v>
      </c>
      <c r="D23" s="107" t="s">
        <v>239</v>
      </c>
      <c r="E23" s="107" t="s">
        <v>331</v>
      </c>
      <c r="F23" s="107" t="s">
        <v>332</v>
      </c>
      <c r="G23" s="109" t="str">
        <f t="shared" ref="G23:G67" si="4">+CONCATENATE(D23," ",E23," ",F23)</f>
        <v>Posibilidad de pérdida Reputacional por uso inadecuado de la imagen institucional debido al desconocimiento del Manual de Estilo (MA-EFR-CC-001) generando una imagen errónea de la Empresa Férrea Regional.</v>
      </c>
      <c r="H23" s="109" t="s">
        <v>242</v>
      </c>
      <c r="I23" s="108">
        <v>4</v>
      </c>
      <c r="J23" s="109" t="str">
        <f>+IF(I23="","",IF(I23&lt;=FORMULAS!$I$5,FORMULAS!$G$5,IF(I23&lt;=FORMULAS!$I$6,FORMULAS!$G$6,IF(I23&lt;=FORMULAS!$I$7,FORMULAS!$G$7,IF(I23&lt;=FORMULAS!$I$8,FORMULAS!$G$8,IF(I23&gt;=FORMULAS!$H$9,FORMULAS!$G$9,""))))))</f>
        <v>La actividad que conlleva el riesgo se ejecuta de 3 a 24 veces por año</v>
      </c>
      <c r="K23" s="130">
        <f>+IF(J23="","",IF(J23=FORMULAS!$G$5,FORMULAS!$J$5,IF(J23=FORMULAS!$G$6,FORMULAS!$J$6,IF(J23=FORMULAS!$G$7,FORMULAS!$J$7,IF(J23=FORMULAS!$G$8,FORMULAS!$J$8,IF(J23=FORMULAS!$G$9,FORMULAS!$J$9))))))</f>
        <v>0.4</v>
      </c>
      <c r="L23" s="109" t="str">
        <f>+IF(J23="","",IF(J23=FORMULAS!$G$5,FORMULAS!$F$5,IF(J23=FORMULAS!$G$6,FORMULAS!$F$6,IF(J23=FORMULAS!$G$7,FORMULAS!$F$7,IF(J23=FORMULAS!$G$8,FORMULAS!$F$8,IF(J23=FORMULAS!$G$9,FORMULAS!$F$9))))))</f>
        <v>Baja</v>
      </c>
      <c r="M23" s="107" t="s">
        <v>269</v>
      </c>
      <c r="N23" s="131">
        <f>+IF(M23="","",IF(M23="N/A","",IF(OR(M23=FORMULAS!$H$14,M23=FORMULAS!$I$14),FORMULAS!$G$14,IF(OR(M23=FORMULAS!$H$15,M23=FORMULAS!$I$15),FORMULAS!$G$15,IF(OR(M23=FORMULAS!$H$16,M23=FORMULAS!$I$16),FORMULAS!$G26,IF(OR(M23=FORMULAS!$H$17,M23=FORMULAS!$I$17),FORMULAS!$G$17,IF(OR(M23=FORMULAS!$H$18,M23=FORMULAS!$I$18),FORMULAS!$G$18)))))))</f>
        <v>0.8</v>
      </c>
      <c r="O23" s="109" t="str">
        <f>+IF(M23="","",IF(M23="N/A","",IF(OR(M23=FORMULAS!$H$14,M23=FORMULAS!$I$14),FORMULAS!$F$14,IF(OR(M23=FORMULAS!$H$15,M23=FORMULAS!$I$15),FORMULAS!$F$15,IF(OR(M23=FORMULAS!$H$16,M23=FORMULAS!$I$16),FORMULAS!$F26,IF(OR(M23=FORMULAS!$H$17,M23=FORMULAS!$I$17),FORMULAS!$F$17,IF(OR(M23=FORMULAS!$H$18,M23=FORMULAS!$I$18),FORMULAS!$F$18)))))))</f>
        <v>Mayor</v>
      </c>
      <c r="P23" s="109" t="str">
        <f>+IF(L23=FORMULAS!$H$23,IF(O23=FORMULAS!$I$22,FORMULAS!$I$23,IF(O23=FORMULAS!$J$22,FORMULAS!$J$23,IF(O23=FORMULAS!$K$22,FORMULAS!$K$23,IF(O23=FORMULAS!$L$22,FORMULAS!$L$23,IF(O23=FORMULAS!$M$22,FORMULAS!$M$23))))),IF(L23=FORMULAS!$H$24,IF(O23=FORMULAS!$I$22,FORMULAS!$I$24,IF(O23=FORMULAS!$J$22,FORMULAS!$J$24,IF(O23=FORMULAS!$K$22,FORMULAS!$K$24,IF(O23=FORMULAS!$L$22,FORMULAS!$L$24,IF(O23=FORMULAS!$M$22,FORMULAS!$M$24))))),IF(L23=FORMULAS!$H$25,IF(O23=FORMULAS!$I$22,FORMULAS!$I$25,IF(O23=FORMULAS!$J$22,FORMULAS!$J$25,IF(O23=FORMULAS!$K$22,FORMULAS!$K$25,IF(O23=FORMULAS!$L$22,FORMULAS!$L$25,IF(O23=FORMULAS!$M$22,FORMULAS!$M$25))))),IF(L23=FORMULAS!$H$26,IF(O23=FORMULAS!$I$22,FORMULAS!$I$26,IF(O23=FORMULAS!$J$22,FORMULAS!$J$26,IF(O23=FORMULAS!$K$22,FORMULAS!$K$26,IF(O23=FORMULAS!$L$22,FORMULAS!$L$26,IF(O23=FORMULAS!$M$22,FORMULAS!$M$26))))),IF(L23=FORMULAS!$H$27,IF(O23=FORMULAS!$I$22,FORMULAS!$I$27,IF(O23=FORMULAS!$J$22,FORMULAS!$J$27,IF(O23=FORMULAS!$K$22,FORMULAS!$K$27,IF(O23=FORMULAS!$L$22,FORMULAS!$L$27,IF(O23=FORMULAS!$M$22,FORMULAS!$M$27))))),"")))))</f>
        <v>Alto</v>
      </c>
      <c r="Q23" s="108">
        <v>1</v>
      </c>
      <c r="R23" s="109" t="s">
        <v>574</v>
      </c>
      <c r="S23" s="109" t="s">
        <v>401</v>
      </c>
      <c r="T23" s="109" t="s">
        <v>558</v>
      </c>
      <c r="U23" s="159" t="str">
        <f t="shared" si="2"/>
        <v>El Jefe de la Oficina Asesora de Comunicaciones se encarga de establecer los lineamientos gráficos y visuales a través del Manual de Estilo que se divulga semestralmente y es complementado con capacitaciones a los colaboradores de la EFR.</v>
      </c>
      <c r="V23" s="109" t="s">
        <v>9</v>
      </c>
      <c r="W23" s="131">
        <f>IF(V23=FORMULAS!$B$56,FORMULAS!$C$56,IF(V23=FORMULAS!$B$57,FORMULAS!$C$57,IF(V23=FORMULAS!$B$58,FORMULAS!$C$58," ")))</f>
        <v>0.25</v>
      </c>
      <c r="X23" s="109" t="str">
        <f>IF(V23=FORMULAS!$B$56,FORMULAS!$D$56,IF(V23=FORMULAS!$B$57,FORMULAS!$D$57,IF(V23=FORMULAS!$B$58,FORMULAS!$D$58," ")))</f>
        <v>Probabilidad</v>
      </c>
      <c r="Y23" s="109" t="s">
        <v>89</v>
      </c>
      <c r="Z23" s="131">
        <f>IF(Y23=FORMULAS!$B$61,FORMULAS!$C$56,IF(Y23=FORMULAS!$B$60,FORMULAS!$C$57," "))</f>
        <v>0.15</v>
      </c>
      <c r="AA23" s="109" t="s">
        <v>14</v>
      </c>
      <c r="AB23" s="109" t="s">
        <v>16</v>
      </c>
      <c r="AC23" s="109" t="s">
        <v>287</v>
      </c>
      <c r="AD23" s="131">
        <f>IFERROR(W23+Z23," ")</f>
        <v>0.4</v>
      </c>
      <c r="AE23" s="131">
        <f>IF(X23=FORMULAS!$D$57,$K23-($K23*AD23),$K23)</f>
        <v>0.24</v>
      </c>
      <c r="AF23" s="109" t="str">
        <f>IF(AE23&lt;=FORMULAS!$J$5,FORMULAS!$F$5,IF(AE23&lt;=FORMULAS!$J$6,FORMULAS!$F$6,IF(AE23&lt;=FORMULAS!$J$7,FORMULAS!$F$7,IF(AE23&lt;=FORMULAS!$J$8,FORMULAS!$F$8,IF(AE23&lt;=FORMULAS!$J$9,FORMULAS!$F$9," ")))))</f>
        <v>Baja</v>
      </c>
      <c r="AG23" s="131">
        <f>IF(X23=FORMULAS!$D$57,$N23-($N23*AD23),$N23)</f>
        <v>0.48</v>
      </c>
      <c r="AH23" s="109" t="str">
        <f>IF(AG23&lt;=FORMULAS!$G$14,FORMULAS!$F$14,IF(AG23&lt;=FORMULAS!$G$15,FORMULAS!$F$15,IF(AG23&lt;=FORMULAS!$G$16,FORMULAS!$F$16,IF(AG23&lt;=FORMULAS!$G$17,FORMULAS!$F$17,IF(AG23&lt;=FORMULAS!$G$18,FORMULAS!$F$18," ")))))</f>
        <v>Moderado</v>
      </c>
      <c r="AI23" s="109" t="str">
        <f>+IF(AF23=FORMULAS!$H$23,IF(AH23=FORMULAS!$I$22,FORMULAS!$I$23,IF(AH23=FORMULAS!$J$22,FORMULAS!$J$23,IF(AH23=FORMULAS!$K$22,FORMULAS!$K$23,IF(AH23=FORMULAS!$L$22,FORMULAS!$L$23,IF(AH23=FORMULAS!$M$22,FORMULAS!$M$23))))),IF(AF23=FORMULAS!$H$24,IF(AH23=FORMULAS!$I$22,FORMULAS!$I$24,IF(AH23=FORMULAS!$J$22,FORMULAS!$J$24,IF(AH23=FORMULAS!$K$22,FORMULAS!$K$24,IF(AH23=FORMULAS!$L$22,FORMULAS!$L$24,IF(AH23=FORMULAS!$M$22,FORMULAS!$M$24))))),IF(AF23=FORMULAS!$H$25,IF(AH23=FORMULAS!$I$22,FORMULAS!$I$25,IF(AH23=FORMULAS!$J$22,FORMULAS!$J$25,IF(AH23=FORMULAS!$K$22,FORMULAS!$K$25,IF(AH23=FORMULAS!$L$22,FORMULAS!$L$25,IF(AH23=FORMULAS!$M$22,FORMULAS!$M$25))))),IF(AF23=FORMULAS!$H$26,IF(AH23=FORMULAS!$I$22,FORMULAS!$I$26,IF(AH23=FORMULAS!$J$22,FORMULAS!$J$26,IF(AH23=FORMULAS!$K$22,FORMULAS!$K$26,IF(AH23=FORMULAS!$L$22,FORMULAS!$L$26,IF(AH23=FORMULAS!$M$22,FORMULAS!$M$26))))),IF(AF23=FORMULAS!$H$27,IF(AH23=FORMULAS!$I$22,FORMULAS!$I$27,IF(AH23=FORMULAS!$J$22,FORMULAS!$J$27,IF(AH23=FORMULAS!$K$22,FORMULAS!$K$27,IF(AH23=FORMULAS!$L$22,FORMULAS!$K$27,IF(AH23=FORMULAS!$M$22,FORMULAS!$M$27))))),"")))))</f>
        <v>Moderado</v>
      </c>
      <c r="AJ23" s="108" t="s">
        <v>292</v>
      </c>
      <c r="AK23" s="190" t="s">
        <v>404</v>
      </c>
      <c r="AL23" s="229" t="s">
        <v>533</v>
      </c>
      <c r="AM23" s="229" t="s">
        <v>405</v>
      </c>
      <c r="AN23" s="229" t="s">
        <v>406</v>
      </c>
      <c r="AO23" s="229" t="s">
        <v>517</v>
      </c>
      <c r="AP23" s="235">
        <v>45658</v>
      </c>
      <c r="AQ23" s="235">
        <v>46022</v>
      </c>
    </row>
    <row r="24" spans="1:43" ht="181.5" customHeight="1" x14ac:dyDescent="0.2">
      <c r="A24" s="108">
        <f t="shared" si="3"/>
        <v>9</v>
      </c>
      <c r="B24" s="109" t="s">
        <v>594</v>
      </c>
      <c r="C24" s="109" t="s">
        <v>298</v>
      </c>
      <c r="D24" s="109" t="s">
        <v>238</v>
      </c>
      <c r="E24" s="109" t="s">
        <v>299</v>
      </c>
      <c r="F24" s="107" t="s">
        <v>306</v>
      </c>
      <c r="G24" s="109" t="str">
        <f t="shared" si="4"/>
        <v>Posibilidad de pérdida Económica por deficiencias en los estudios y diseños obtenidos  Mala ejecución del consultor y/o contratistas de la EFR</v>
      </c>
      <c r="H24" s="109" t="s">
        <v>242</v>
      </c>
      <c r="I24" s="108">
        <v>1</v>
      </c>
      <c r="J24" s="109" t="str">
        <f>+IF(I24="","",IF(I24&lt;=FORMULAS!$I$5,FORMULAS!$G$5,IF(I24&lt;=FORMULAS!$I$6,FORMULAS!$G$6,IF(I24&lt;=FORMULAS!$I$7,FORMULAS!$G$7,IF(I24&lt;=FORMULAS!$I$8,FORMULAS!$G$8,IF(I24&gt;=FORMULAS!$H$9,FORMULAS!$G$9,""))))))</f>
        <v>La actividad que conlleva el riesgo se ejecuta como máximos 2 veces por año</v>
      </c>
      <c r="K24" s="130">
        <f>+IF(J24="","",IF(J24=FORMULAS!$G$5,FORMULAS!$J$5,IF(J24=FORMULAS!$G$6,FORMULAS!$J$6,IF(J24=FORMULAS!$G$7,FORMULAS!$J$7,IF(J24=FORMULAS!$G$8,FORMULAS!$J$8,IF(J24=FORMULAS!$G$9,FORMULAS!$J$9))))))</f>
        <v>0.2</v>
      </c>
      <c r="L24" s="109" t="str">
        <f>+IF(J24="","",IF(J24=FORMULAS!$G$5,FORMULAS!$F$5,IF(J24=FORMULAS!$G$6,FORMULAS!$F$6,IF(J24=FORMULAS!$G$7,FORMULAS!$F$7,IF(J24=FORMULAS!$G$8,FORMULAS!$F$8,IF(J24=FORMULAS!$G$9,FORMULAS!$F$9))))))</f>
        <v>Muy Baja</v>
      </c>
      <c r="M24" s="107" t="s">
        <v>264</v>
      </c>
      <c r="N24" s="131">
        <f>+IF(M24="","",IF(M24="N/A","",IF(OR(M24=FORMULAS!$H$14,M24=FORMULAS!$I$14),FORMULAS!$G$14,IF(OR(M24=FORMULAS!$H$15,M24=FORMULAS!$I$15),FORMULAS!$G$15,IF(OR(M24=FORMULAS!$H$16,M24=FORMULAS!$I$16),FORMULAS!$G27,IF(OR(M24=FORMULAS!$H$17,M24=FORMULAS!$I$17),FORMULAS!$G$17,IF(OR(M24=FORMULAS!$H$18,M24=FORMULAS!$I$18),FORMULAS!$G$18)))))))</f>
        <v>0.8</v>
      </c>
      <c r="O24" s="109" t="str">
        <f>+IF(M24="","",IF(M24="N/A","",IF(OR(M24=FORMULAS!$H$14,M24=FORMULAS!$I$14),FORMULAS!$F$14,IF(OR(M24=FORMULAS!$H$15,M24=FORMULAS!$I$15),FORMULAS!$F$15,IF(OR(M24=FORMULAS!$H$16,M24=FORMULAS!$I$16),FORMULAS!$F28,IF(OR(M24=FORMULAS!$H$17,M24=FORMULAS!$I$17),FORMULAS!$F$17,IF(OR(M24=FORMULAS!$H$18,M24=FORMULAS!$I$18),FORMULAS!$F$18)))))))</f>
        <v>Mayor</v>
      </c>
      <c r="P24" s="109" t="str">
        <f>+IF(L24=FORMULAS!$H$23,IF(O24=FORMULAS!$I$22,FORMULAS!$I$23,IF(O24=FORMULAS!$J$22,FORMULAS!$J$23,IF(O24=FORMULAS!$K$22,FORMULAS!$K$23,IF(O24=FORMULAS!$L$22,FORMULAS!$L$23,IF(O24=FORMULAS!$M$22,FORMULAS!$M$23))))),IF(L24=FORMULAS!$H$24,IF(O24=FORMULAS!$I$22,FORMULAS!$I$24,IF(O24=FORMULAS!$J$22,FORMULAS!$J$24,IF(O24=FORMULAS!$K$22,FORMULAS!$K$24,IF(O24=FORMULAS!$L$22,FORMULAS!$L$24,IF(O24=FORMULAS!$M$22,FORMULAS!$M$24))))),IF(L24=FORMULAS!$H$25,IF(O24=FORMULAS!$I$22,FORMULAS!$I$25,IF(O24=FORMULAS!$J$22,FORMULAS!$J$25,IF(O24=FORMULAS!$K$22,FORMULAS!$K$25,IF(O24=FORMULAS!$L$22,FORMULAS!$L$25,IF(O24=FORMULAS!$M$22,FORMULAS!$M$25))))),IF(L24=FORMULAS!$H$26,IF(O24=FORMULAS!$I$22,FORMULAS!$I$26,IF(O24=FORMULAS!$J$22,FORMULAS!$J$26,IF(O24=FORMULAS!$K$22,FORMULAS!$K$26,IF(O24=FORMULAS!$L$22,FORMULAS!$L$26,IF(O24=FORMULAS!$M$22,FORMULAS!$M$26))))),IF(L24=FORMULAS!$H$27,IF(O24=FORMULAS!$I$22,FORMULAS!$I$27,IF(O24=FORMULAS!$J$22,FORMULAS!$J$27,IF(O24=FORMULAS!$K$22,FORMULAS!$K$27,IF(O24=FORMULAS!$L$22,FORMULAS!$L$27,IF(O24=FORMULAS!$M$22,FORMULAS!$M$27))))),"")))))</f>
        <v>Alto</v>
      </c>
      <c r="Q24" s="109">
        <v>1</v>
      </c>
      <c r="R24" s="109" t="s">
        <v>303</v>
      </c>
      <c r="S24" s="109" t="s">
        <v>534</v>
      </c>
      <c r="T24" s="109" t="s">
        <v>304</v>
      </c>
      <c r="U24" s="159" t="str">
        <f t="shared" si="2"/>
        <v>El profesional designado por la Dirección Técnica Realizará seguimiento y acompañamiento periódico al desarrollo de las estructuraciones de los proyectos. Acompañará los comités y reuniones de seguimiento de los contratos y proyectos Según necesidad</v>
      </c>
      <c r="V24" s="109" t="s">
        <v>9</v>
      </c>
      <c r="W24" s="131">
        <f>IF(V24=FORMULAS!$B$56,FORMULAS!$C$56,IF(V24=FORMULAS!$B$57,FORMULAS!$C$57,IF(V24=FORMULAS!$B$58,FORMULAS!$C$58," ")))</f>
        <v>0.25</v>
      </c>
      <c r="X24" s="109" t="str">
        <f>IF(V24=FORMULAS!$B$56,FORMULAS!$D$56,IF(V24=FORMULAS!$B$57,FORMULAS!$D$57,IF(V24=FORMULAS!$B$58,FORMULAS!$D$58," ")))</f>
        <v>Probabilidad</v>
      </c>
      <c r="Y24" s="109" t="s">
        <v>89</v>
      </c>
      <c r="Z24" s="131">
        <f>IF(Y24=FORMULAS!$B$61,FORMULAS!$C$56,IF(Y24=FORMULAS!$B$60,FORMULAS!$C$57," "))</f>
        <v>0.15</v>
      </c>
      <c r="AA24" s="109" t="s">
        <v>14</v>
      </c>
      <c r="AB24" s="109" t="s">
        <v>16</v>
      </c>
      <c r="AC24" s="109" t="s">
        <v>287</v>
      </c>
      <c r="AD24" s="131">
        <f t="shared" si="0"/>
        <v>0.4</v>
      </c>
      <c r="AE24" s="131">
        <f>IF(X24=FORMULAS!$D$57,$K24-($K24*AD24),$K24)</f>
        <v>0.12</v>
      </c>
      <c r="AF24" s="109" t="str">
        <f>IF(AE24&lt;=FORMULAS!$J$5,FORMULAS!$F$5,IF(AE24&lt;=FORMULAS!$J$6,FORMULAS!$F$6,IF(AE24&lt;=FORMULAS!$J$7,FORMULAS!$F$7,IF(AE24&lt;=FORMULAS!$J$8,FORMULAS!$F$8,IF(AE24&lt;=FORMULAS!$J$9,FORMULAS!$F$9," ")))))</f>
        <v>Muy Baja</v>
      </c>
      <c r="AG24" s="131">
        <f>IF(X24=FORMULAS!$D$57,$N24-($N24*AD24),$N24)</f>
        <v>0.48</v>
      </c>
      <c r="AH24" s="109" t="str">
        <f>IF(AG24&lt;=FORMULAS!$G$14,FORMULAS!$F$14,IF(AG24&lt;=FORMULAS!$G$15,FORMULAS!$F$15,IF(AG24&lt;=FORMULAS!$G$16,FORMULAS!$F$16,IF(AG24&lt;=FORMULAS!$G$17,FORMULAS!$F$17,IF(AG24&lt;=FORMULAS!$G$18,FORMULAS!$F$18," ")))))</f>
        <v>Moderado</v>
      </c>
      <c r="AI24" s="109" t="str">
        <f>+IF(AF24=FORMULAS!$H$23,IF(AH24=FORMULAS!$I$22,FORMULAS!$I$23,IF(AH24=FORMULAS!$J$22,FORMULAS!$J$23,IF(AH24=FORMULAS!$K$22,FORMULAS!$K$23,IF(AH24=FORMULAS!$L$22,FORMULAS!$L$23,IF(AH24=FORMULAS!$M$22,FORMULAS!$M$23))))),IF(AF24=FORMULAS!$H$24,IF(AH24=FORMULAS!$I$22,FORMULAS!$I$24,IF(AH24=FORMULAS!$J$22,FORMULAS!$J$24,IF(AH24=FORMULAS!$K$22,FORMULAS!$K$24,IF(AH24=FORMULAS!$L$22,FORMULAS!$L$24,IF(AH24=FORMULAS!$M$22,FORMULAS!$M$24))))),IF(AF24=FORMULAS!$H$25,IF(AH24=FORMULAS!$I$22,FORMULAS!$I$25,IF(AH24=FORMULAS!$J$22,FORMULAS!$J$25,IF(AH24=FORMULAS!$K$22,FORMULAS!$K$25,IF(AH24=FORMULAS!$L$22,FORMULAS!$L$25,IF(AH24=FORMULAS!$M$22,FORMULAS!$M$25))))),IF(AF24=FORMULAS!$H$26,IF(AH24=FORMULAS!$I$22,FORMULAS!$I$26,IF(AH24=FORMULAS!$J$22,FORMULAS!$J$26,IF(AH24=FORMULAS!$K$22,FORMULAS!$K$26,IF(AH24=FORMULAS!$L$22,FORMULAS!$L$26,IF(AH24=FORMULAS!$M$22,FORMULAS!$M$26))))),IF(AF24=FORMULAS!$H$27,IF(AH24=FORMULAS!$I$22,FORMULAS!$I$27,IF(AH24=FORMULAS!$J$22,FORMULAS!$J$27,IF(AH24=FORMULAS!$K$22,FORMULAS!$K$27,IF(AH24=FORMULAS!$L$22,FORMULAS!$K$27,IF(AH24=FORMULAS!$M$22,FORMULAS!$M$27))))),"")))))</f>
        <v>Moderado</v>
      </c>
      <c r="AJ24" s="108" t="s">
        <v>292</v>
      </c>
      <c r="AK24" s="107" t="s">
        <v>416</v>
      </c>
      <c r="AL24" s="107" t="s">
        <v>417</v>
      </c>
      <c r="AM24" s="190" t="s">
        <v>418</v>
      </c>
      <c r="AN24" s="190" t="s">
        <v>298</v>
      </c>
      <c r="AO24" s="190" t="s">
        <v>418</v>
      </c>
      <c r="AP24" s="235">
        <v>45658</v>
      </c>
      <c r="AQ24" s="235">
        <v>46022</v>
      </c>
    </row>
    <row r="25" spans="1:43" ht="195.75" customHeight="1" x14ac:dyDescent="0.2">
      <c r="A25" s="108">
        <f>+A24+1</f>
        <v>10</v>
      </c>
      <c r="B25" s="109" t="s">
        <v>594</v>
      </c>
      <c r="C25" s="107" t="s">
        <v>609</v>
      </c>
      <c r="D25" s="107" t="s">
        <v>241</v>
      </c>
      <c r="E25" s="107" t="s">
        <v>522</v>
      </c>
      <c r="F25" s="107" t="s">
        <v>535</v>
      </c>
      <c r="G25" s="109" t="str">
        <f t="shared" si="4"/>
        <v>Posibilidad de pérdida Reputacional y Económica por la debilidad en la identificación y valoración de los riesgos previsibles en la estructuración del proyecto,  debido a la no solicitud de las pólizas o garantías que cubran la materialización del riesgo  en la ejecución del contrato</v>
      </c>
      <c r="H25" s="109" t="s">
        <v>242</v>
      </c>
      <c r="I25" s="108">
        <v>1</v>
      </c>
      <c r="J25" s="109" t="str">
        <f>+IF(I25="","",IF(I25&lt;=FORMULAS!$I$5,FORMULAS!$G$5,IF(I25&lt;=FORMULAS!$I$6,FORMULAS!$G$6,IF(I25&lt;=FORMULAS!$I$7,FORMULAS!$G$7,IF(I25&lt;=FORMULAS!$I$8,FORMULAS!$G$8,IF(I25&gt;=FORMULAS!$H$9,FORMULAS!$G$9,""))))))</f>
        <v>La actividad que conlleva el riesgo se ejecuta como máximos 2 veces por año</v>
      </c>
      <c r="K25" s="130">
        <f>+IF(J25="","",IF(J25=FORMULAS!$G$5,FORMULAS!$J$5,IF(J25=FORMULAS!$G$6,FORMULAS!$J$6,IF(J25=FORMULAS!$G$7,FORMULAS!$J$7,IF(J25=FORMULAS!$G$8,FORMULAS!$J$8,IF(J25=FORMULAS!$G$9,FORMULAS!$J$9))))))</f>
        <v>0.2</v>
      </c>
      <c r="L25" s="109" t="str">
        <f>+IF(J25="","",IF(J25=FORMULAS!$G$5,FORMULAS!$F$5,IF(J25=FORMULAS!$G$6,FORMULAS!$F$6,IF(J25=FORMULAS!$G$7,FORMULAS!$F$7,IF(J25=FORMULAS!$G$8,FORMULAS!$F$8,IF(J25=FORMULAS!$G$9,FORMULAS!$F$9))))))</f>
        <v>Muy Baja</v>
      </c>
      <c r="M25" s="109" t="s">
        <v>267</v>
      </c>
      <c r="N25" s="131">
        <f>+IF(M25="","",IF(M25="N/A","",IF(OR(M25=FORMULAS!$H$14,M25=FORMULAS!$I$14),FORMULAS!$G$14,IF(OR(M25=FORMULAS!$H$15,M25=FORMULAS!$I$15),FORMULAS!$G$15,IF(OR(M25=FORMULAS!$H$16,M25=FORMULAS!$I$16),FORMULAS!$G28,IF(OR(M25=FORMULAS!$H$17,M25=FORMULAS!$I$17),FORMULAS!$G$17,IF(OR(M25=FORMULAS!$H$18,M25=FORMULAS!$I$18),FORMULAS!$G$18)))))))</f>
        <v>0.4</v>
      </c>
      <c r="O25" s="109" t="str">
        <f>+IF(M25="","",IF(M25="N/A","",IF(OR(M25=FORMULAS!$H$14,M25=FORMULAS!$I$14),FORMULAS!$F$14,IF(OR(M25=FORMULAS!$H$15,M25=FORMULAS!$I$15),FORMULAS!$F$15,IF(OR(M25=FORMULAS!$H$16,M25=FORMULAS!$I$16),FORMULAS!$F29,IF(OR(M25=FORMULAS!$H$17,M25=FORMULAS!$I$17),FORMULAS!$F$17,IF(OR(M25=FORMULAS!$H$18,M25=FORMULAS!$I$18),FORMULAS!$F$18)))))))</f>
        <v>Menor</v>
      </c>
      <c r="P25" s="109" t="str">
        <f>+IF(L25=FORMULAS!$H$23,IF(O25=FORMULAS!$I$22,FORMULAS!$I$23,IF(O25=FORMULAS!$J$22,FORMULAS!$J$23,IF(O25=FORMULAS!$K$22,FORMULAS!$K$23,IF(O25=FORMULAS!$L$22,FORMULAS!$L$23,IF(O25=FORMULAS!$M$22,FORMULAS!$M$23))))),IF(L25=FORMULAS!$H$24,IF(O25=FORMULAS!$I$22,FORMULAS!$I$24,IF(O25=FORMULAS!$J$22,FORMULAS!$J$24,IF(O25=FORMULAS!$K$22,FORMULAS!$K$24,IF(O25=FORMULAS!$L$22,FORMULAS!$L$24,IF(O25=FORMULAS!$M$22,FORMULAS!$M$24))))),IF(L25=FORMULAS!$H$25,IF(O25=FORMULAS!$I$22,FORMULAS!$I$25,IF(O25=FORMULAS!$J$22,FORMULAS!$J$25,IF(O25=FORMULAS!$K$22,FORMULAS!$K$25,IF(O25=FORMULAS!$L$22,FORMULAS!$L$25,IF(O25=FORMULAS!$M$22,FORMULAS!$M$25))))),IF(L25=FORMULAS!$H$26,IF(O25=FORMULAS!$I$22,FORMULAS!$I$26,IF(O25=FORMULAS!$J$22,FORMULAS!$J$26,IF(O25=FORMULAS!$K$22,FORMULAS!$K$26,IF(O25=FORMULAS!$L$22,FORMULAS!$L$26,IF(O25=FORMULAS!$M$22,FORMULAS!$M$26))))),IF(L25=FORMULAS!$H$27,IF(O25=FORMULAS!$I$22,FORMULAS!$I$27,IF(O25=FORMULAS!$J$22,FORMULAS!$J$27,IF(O25=FORMULAS!$K$22,FORMULAS!$K$27,IF(O25=FORMULAS!$L$22,FORMULAS!$L$27,IF(O25=FORMULAS!$M$22,FORMULAS!$M$27))))),"")))))</f>
        <v>Bajo</v>
      </c>
      <c r="Q25" s="109">
        <v>1</v>
      </c>
      <c r="R25" s="109" t="s">
        <v>523</v>
      </c>
      <c r="S25" s="109" t="s">
        <v>536</v>
      </c>
      <c r="T25" s="109" t="s">
        <v>524</v>
      </c>
      <c r="U25" s="159" t="str">
        <f t="shared" si="2"/>
        <v>El Precomité y comité de Contratación de la EFR SAS, revisará los estudios y documentos previos especialmente las garantías,  cada vez que llegue una solicitud de adelantar un proceso de selección para la estructuración de los proyectos que sean sometidos a su consideración.</v>
      </c>
      <c r="V25" s="109" t="s">
        <v>9</v>
      </c>
      <c r="W25" s="131">
        <f>IF(V25=FORMULAS!$B$56,FORMULAS!$C$56,IF(V25=FORMULAS!$B$57,FORMULAS!$C$57,IF(V25=FORMULAS!$B$58,FORMULAS!$C$58," ")))</f>
        <v>0.25</v>
      </c>
      <c r="X25" s="109" t="str">
        <f>IF(V25=FORMULAS!$B$56,FORMULAS!$D$56,IF(V25=FORMULAS!$B$57,FORMULAS!$D$57,IF(V25=FORMULAS!$B$58,FORMULAS!$D$58," ")))</f>
        <v>Probabilidad</v>
      </c>
      <c r="Y25" s="109" t="s">
        <v>89</v>
      </c>
      <c r="Z25" s="131">
        <f>IF(Y25=FORMULAS!$B$61,FORMULAS!$C$56,IF(Y25=FORMULAS!$B$60,FORMULAS!$C$57," "))</f>
        <v>0.15</v>
      </c>
      <c r="AA25" s="109" t="s">
        <v>14</v>
      </c>
      <c r="AB25" s="109" t="s">
        <v>100</v>
      </c>
      <c r="AC25" s="109" t="s">
        <v>287</v>
      </c>
      <c r="AD25" s="131">
        <f t="shared" si="0"/>
        <v>0.4</v>
      </c>
      <c r="AE25" s="131">
        <f>IF(X25=FORMULAS!$D$57,$K25-($K25*AD25),$K25)</f>
        <v>0.12</v>
      </c>
      <c r="AF25" s="109" t="str">
        <f>IF(AE25&lt;=FORMULAS!$J$5,FORMULAS!$F$5,IF(AE25&lt;=FORMULAS!$J$6,FORMULAS!$F$6,IF(AE25&lt;=FORMULAS!$J$7,FORMULAS!$F$7,IF(AE25&lt;=FORMULAS!$J$8,FORMULAS!$F$8,IF(AE25&lt;=FORMULAS!$J$9,FORMULAS!$F$9," ")))))</f>
        <v>Muy Baja</v>
      </c>
      <c r="AG25" s="131">
        <f>IF(X25=FORMULAS!$D$57,$N25-($N25*AD25),$N25)</f>
        <v>0.24</v>
      </c>
      <c r="AH25" s="109" t="str">
        <f>IF(AG25&lt;=FORMULAS!$G$14,FORMULAS!$F$14,IF(AG25&lt;=FORMULAS!$G$15,FORMULAS!$F$15,IF(AG25&lt;=FORMULAS!$G$16,FORMULAS!$F$16,IF(AG25&lt;=FORMULAS!$G$17,FORMULAS!$F$17,IF(AG25&lt;=FORMULAS!$G$18,FORMULAS!$F$18," ")))))</f>
        <v>Menor</v>
      </c>
      <c r="AI25" s="109" t="str">
        <f>+IF(AF25=FORMULAS!$H$23,IF(AH25=FORMULAS!$I$22,FORMULAS!$I$23,IF(AH25=FORMULAS!$J$22,FORMULAS!$J$23,IF(AH25=FORMULAS!$K$22,FORMULAS!$K$23,IF(AH25=FORMULAS!$L$22,FORMULAS!$L$23,IF(AH25=FORMULAS!$M$22,FORMULAS!$M$23))))),IF(AF25=FORMULAS!$H$24,IF(AH25=FORMULAS!$I$22,FORMULAS!$I$24,IF(AH25=FORMULAS!$J$22,FORMULAS!$J$24,IF(AH25=FORMULAS!$K$22,FORMULAS!$K$24,IF(AH25=FORMULAS!$L$22,FORMULAS!$L$24,IF(AH25=FORMULAS!$M$22,FORMULAS!$M$24))))),IF(AF25=FORMULAS!$H$25,IF(AH25=FORMULAS!$I$22,FORMULAS!$I$25,IF(AH25=FORMULAS!$J$22,FORMULAS!$J$25,IF(AH25=FORMULAS!$K$22,FORMULAS!$K$25,IF(AH25=FORMULAS!$L$22,FORMULAS!$L$25,IF(AH25=FORMULAS!$M$22,FORMULAS!$M$25))))),IF(AF25=FORMULAS!$H$26,IF(AH25=FORMULAS!$I$22,FORMULAS!$I$26,IF(AH25=FORMULAS!$J$22,FORMULAS!$J$26,IF(AH25=FORMULAS!$K$22,FORMULAS!$K$26,IF(AH25=FORMULAS!$L$22,FORMULAS!$L$26,IF(AH25=FORMULAS!$M$22,FORMULAS!$M$26))))),IF(AF25=FORMULAS!$H$27,IF(AH25=FORMULAS!$I$22,FORMULAS!$I$27,IF(AH25=FORMULAS!$J$22,FORMULAS!$J$27,IF(AH25=FORMULAS!$K$22,FORMULAS!$K$27,IF(AH25=FORMULAS!$L$22,FORMULAS!$K$27,IF(AH25=FORMULAS!$M$22,FORMULAS!$M$27))))),"")))))</f>
        <v>Bajo</v>
      </c>
      <c r="AJ25" s="108" t="s">
        <v>295</v>
      </c>
      <c r="AK25" s="107" t="s">
        <v>512</v>
      </c>
      <c r="AL25" s="107" t="s">
        <v>512</v>
      </c>
      <c r="AM25" s="107" t="s">
        <v>512</v>
      </c>
      <c r="AN25" s="107" t="s">
        <v>512</v>
      </c>
      <c r="AO25" s="107" t="s">
        <v>512</v>
      </c>
      <c r="AP25" s="234" t="s">
        <v>512</v>
      </c>
      <c r="AQ25" s="234" t="s">
        <v>512</v>
      </c>
    </row>
    <row r="26" spans="1:43" ht="198" customHeight="1" x14ac:dyDescent="0.2">
      <c r="A26" s="108">
        <f>+A25+1</f>
        <v>11</v>
      </c>
      <c r="B26" s="109" t="s">
        <v>595</v>
      </c>
      <c r="C26" s="109" t="s">
        <v>298</v>
      </c>
      <c r="D26" s="109" t="s">
        <v>241</v>
      </c>
      <c r="E26" s="109" t="s">
        <v>300</v>
      </c>
      <c r="F26" s="107" t="s">
        <v>301</v>
      </c>
      <c r="G26" s="109" t="str">
        <f t="shared" si="4"/>
        <v>Posibilidad de pérdida Reputacional y Económica por pagos retrasados por demoras y/o deficiencias en la revisión de los documentos</v>
      </c>
      <c r="H26" s="109" t="s">
        <v>242</v>
      </c>
      <c r="I26" s="108">
        <v>2</v>
      </c>
      <c r="J26" s="109" t="str">
        <f>+IF(I26="","",IF(I26&lt;=FORMULAS!$I$5,FORMULAS!$G$5,IF(I26&lt;=FORMULAS!$I$6,FORMULAS!$G$6,IF(I26&lt;=FORMULAS!$I$7,FORMULAS!$G$7,IF(I26&lt;=FORMULAS!$I$8,FORMULAS!$G$8,IF(I26&gt;=FORMULAS!$H$9,FORMULAS!$G$9,""))))))</f>
        <v>La actividad que conlleva el riesgo se ejecuta como máximos 2 veces por año</v>
      </c>
      <c r="K26" s="130">
        <f>+IF(J26="","",IF(J26=FORMULAS!$G$5,FORMULAS!$J$5,IF(J26=FORMULAS!$G$6,FORMULAS!$J$6,IF(J26=FORMULAS!$G$7,FORMULAS!$J$7,IF(J26=FORMULAS!$G$8,FORMULAS!$J$8,IF(J26=FORMULAS!$G$9,FORMULAS!$J$9))))))</f>
        <v>0.2</v>
      </c>
      <c r="L26" s="109" t="str">
        <f>+IF(J26="","",IF(J26=FORMULAS!$G$5,FORMULAS!$F$5,IF(J26=FORMULAS!$G$6,FORMULAS!$F$6,IF(J26=FORMULAS!$G$7,FORMULAS!$F$7,IF(J26=FORMULAS!$G$8,FORMULAS!$F$8,IF(J26=FORMULAS!$G$9,FORMULAS!$F$9))))))</f>
        <v>Muy Baja</v>
      </c>
      <c r="M26" s="107" t="s">
        <v>268</v>
      </c>
      <c r="N26" s="131">
        <f>+IF(M26="","",IF(M26="N/A","",IF(OR(M26=FORMULAS!$H$14,M26=FORMULAS!$I$14),FORMULAS!$G$14,IF(OR(M26=FORMULAS!$H$15,M26=FORMULAS!$I$15),FORMULAS!$G$15,IF(OR(M26=FORMULAS!$H$16,M26=FORMULAS!$I$16),FORMULAS!$G16,IF(OR(M26=FORMULAS!$H$17,M26=FORMULAS!$I$17),FORMULAS!$G$17,IF(OR(M26=FORMULAS!$H$18,M26=FORMULAS!$I$18),FORMULAS!$G$18)))))))</f>
        <v>0.6</v>
      </c>
      <c r="O26" s="109" t="str">
        <f>+IF(M26="","",IF(M26="N/A","",IF(OR(M26=FORMULAS!$H$14,M26=FORMULAS!$I$14),FORMULAS!$F$14,IF(OR(M26=FORMULAS!$H$15,M26=FORMULAS!$I$15),FORMULAS!$F$15,IF(OR(M26=FORMULAS!$H$16,M26=FORMULAS!$I$16),FORMULAS!$F16,IF(OR(M26=FORMULAS!$H$17,M26=FORMULAS!$I$17),FORMULAS!$F$17,IF(OR(M26=FORMULAS!$H$18,M26=FORMULAS!$I$18),FORMULAS!$F$18)))))))</f>
        <v>Moderado</v>
      </c>
      <c r="P26" s="109" t="str">
        <f>+IF(L26=FORMULAS!$H$23,IF(O26=FORMULAS!$I$22,FORMULAS!$I$23,IF(O26=FORMULAS!$J$22,FORMULAS!$J$23,IF(O26=FORMULAS!$K$22,FORMULAS!$K$23,IF(O26=FORMULAS!$L$22,FORMULAS!$L$23,IF(O26=FORMULAS!$M$22,FORMULAS!$M$23))))),IF(L26=FORMULAS!$H$24,IF(O26=FORMULAS!$I$22,FORMULAS!$I$24,IF(O26=FORMULAS!$J$22,FORMULAS!$J$24,IF(O26=FORMULAS!$K$22,FORMULAS!$K$24,IF(O26=FORMULAS!$L$22,FORMULAS!$L$24,IF(O26=FORMULAS!$M$22,FORMULAS!$M$24))))),IF(L26=FORMULAS!$H$25,IF(O26=FORMULAS!$I$22,FORMULAS!$I$25,IF(O26=FORMULAS!$J$22,FORMULAS!$J$25,IF(O26=FORMULAS!$K$22,FORMULAS!$K$25,IF(O26=FORMULAS!$L$22,FORMULAS!$L$25,IF(O26=FORMULAS!$M$22,FORMULAS!$M$25))))),IF(L26=FORMULAS!$H$26,IF(O26=FORMULAS!$I$22,FORMULAS!$I$26,IF(O26=FORMULAS!$J$22,FORMULAS!$J$26,IF(O26=FORMULAS!$K$22,FORMULAS!$K$26,IF(O26=FORMULAS!$L$22,FORMULAS!$L$26,IF(O26=FORMULAS!$M$22,FORMULAS!$M$26))))),IF(L26=FORMULAS!$H$27,IF(O26=FORMULAS!$I$22,FORMULAS!$I$27,IF(O26=FORMULAS!$J$22,FORMULAS!$J$27,IF(O26=FORMULAS!$K$22,FORMULAS!$K$27,IF(O26=FORMULAS!$L$22,FORMULAS!$L$27,IF(O26=FORMULAS!$M$22,FORMULAS!$M$27))))),"")))))</f>
        <v>Moderado</v>
      </c>
      <c r="Q26" s="109">
        <v>1</v>
      </c>
      <c r="R26" s="109" t="s">
        <v>303</v>
      </c>
      <c r="S26" s="109" t="s">
        <v>305</v>
      </c>
      <c r="T26" s="109" t="s">
        <v>304</v>
      </c>
      <c r="U26" s="159" t="str">
        <f t="shared" si="2"/>
        <v>El profesional designado por la Dirección Técnica Realizará seguimiento oportuno al tramite de revisión de documentos para pago Según necesidad</v>
      </c>
      <c r="V26" s="109" t="s">
        <v>9</v>
      </c>
      <c r="W26" s="131">
        <f>IF(V26=FORMULAS!$B$56,FORMULAS!$C$56,IF(V26=FORMULAS!$B$57,FORMULAS!$C$57,IF(V26=FORMULAS!$B$58,FORMULAS!$C$58," ")))</f>
        <v>0.25</v>
      </c>
      <c r="X26" s="109" t="str">
        <f>IF(V26=FORMULAS!$B$56,FORMULAS!$D$56,IF(V26=FORMULAS!$B$57,FORMULAS!$D$57,IF(V26=FORMULAS!$B$58,FORMULAS!$D$58," ")))</f>
        <v>Probabilidad</v>
      </c>
      <c r="Y26" s="109" t="s">
        <v>89</v>
      </c>
      <c r="Z26" s="131">
        <f>IF(Y26=FORMULAS!$B$61,FORMULAS!$C$56,IF(Y26=FORMULAS!$B$60,FORMULAS!$C$57," "))</f>
        <v>0.15</v>
      </c>
      <c r="AA26" s="109" t="s">
        <v>14</v>
      </c>
      <c r="AB26" s="109" t="s">
        <v>16</v>
      </c>
      <c r="AC26" s="109" t="s">
        <v>287</v>
      </c>
      <c r="AD26" s="131">
        <f t="shared" si="0"/>
        <v>0.4</v>
      </c>
      <c r="AE26" s="131">
        <f>IF(X26=FORMULAS!$D$57,$K26-($K26*AD26),$K26)</f>
        <v>0.12</v>
      </c>
      <c r="AF26" s="109" t="str">
        <f>IF(AE26&lt;=FORMULAS!$J$5,FORMULAS!$F$5,IF(AE26&lt;=FORMULAS!$J$6,FORMULAS!$F$6,IF(AE26&lt;=FORMULAS!$J$7,FORMULAS!$F$7,IF(AE26&lt;=FORMULAS!$J$8,FORMULAS!$F$8,IF(AE26&lt;=FORMULAS!$J$9,FORMULAS!$F$9," ")))))</f>
        <v>Muy Baja</v>
      </c>
      <c r="AG26" s="131">
        <f>IF(X26=FORMULAS!$D$57,$N26-($N26*AD26),$N26)</f>
        <v>0.36</v>
      </c>
      <c r="AH26" s="109" t="str">
        <f>IF(AG26&lt;=FORMULAS!$G$14,FORMULAS!$F$14,IF(AG26&lt;=FORMULAS!$G$15,FORMULAS!$F$15,IF(AG26&lt;=FORMULAS!$G$16,FORMULAS!$F$16,IF(AG26&lt;=FORMULAS!$G$17,FORMULAS!$F$17,IF(AG26&lt;=FORMULAS!$G$18,FORMULAS!$F$18," ")))))</f>
        <v>Menor</v>
      </c>
      <c r="AI26" s="109" t="str">
        <f>+IF(AF26=FORMULAS!$H$23,IF(AH26=FORMULAS!$I$22,FORMULAS!$I$23,IF(AH26=FORMULAS!$J$22,FORMULAS!$J$23,IF(AH26=FORMULAS!$K$22,FORMULAS!$K$23,IF(AH26=FORMULAS!$L$22,FORMULAS!$L$23,IF(AH26=FORMULAS!$M$22,FORMULAS!$M$23))))),IF(AF26=FORMULAS!$H$24,IF(AH26=FORMULAS!$I$22,FORMULAS!$I$24,IF(AH26=FORMULAS!$J$22,FORMULAS!$J$24,IF(AH26=FORMULAS!$K$22,FORMULAS!$K$24,IF(AH26=FORMULAS!$L$22,FORMULAS!$L$24,IF(AH26=FORMULAS!$M$22,FORMULAS!$M$24))))),IF(AF26=FORMULAS!$H$25,IF(AH26=FORMULAS!$I$22,FORMULAS!$I$25,IF(AH26=FORMULAS!$J$22,FORMULAS!$J$25,IF(AH26=FORMULAS!$K$22,FORMULAS!$K$25,IF(AH26=FORMULAS!$L$22,FORMULAS!$L$25,IF(AH26=FORMULAS!$M$22,FORMULAS!$M$25))))),IF(AF26=FORMULAS!$H$26,IF(AH26=FORMULAS!$I$22,FORMULAS!$I$26,IF(AH26=FORMULAS!$J$22,FORMULAS!$J$26,IF(AH26=FORMULAS!$K$22,FORMULAS!$K$26,IF(AH26=FORMULAS!$L$22,FORMULAS!$L$26,IF(AH26=FORMULAS!$M$22,FORMULAS!$M$26))))),IF(AF26=FORMULAS!$H$27,IF(AH26=FORMULAS!$I$22,FORMULAS!$I$27,IF(AH26=FORMULAS!$J$22,FORMULAS!$J$27,IF(AH26=FORMULAS!$K$22,FORMULAS!$K$27,IF(AH26=FORMULAS!$L$22,FORMULAS!$K$27,IF(AH26=FORMULAS!$M$22,FORMULAS!$M$27))))),"")))))</f>
        <v>Bajo</v>
      </c>
      <c r="AJ26" s="108" t="s">
        <v>295</v>
      </c>
      <c r="AK26" s="107" t="s">
        <v>512</v>
      </c>
      <c r="AL26" s="107" t="s">
        <v>512</v>
      </c>
      <c r="AM26" s="107" t="s">
        <v>512</v>
      </c>
      <c r="AN26" s="107" t="s">
        <v>512</v>
      </c>
      <c r="AO26" s="107" t="s">
        <v>512</v>
      </c>
      <c r="AP26" s="234" t="s">
        <v>512</v>
      </c>
      <c r="AQ26" s="234" t="s">
        <v>512</v>
      </c>
    </row>
    <row r="27" spans="1:43" ht="228.75" customHeight="1" x14ac:dyDescent="0.2">
      <c r="A27" s="108">
        <f t="shared" si="3"/>
        <v>12</v>
      </c>
      <c r="B27" s="107" t="s">
        <v>595</v>
      </c>
      <c r="C27" s="107" t="s">
        <v>420</v>
      </c>
      <c r="D27" s="107" t="s">
        <v>238</v>
      </c>
      <c r="E27" s="107" t="s">
        <v>307</v>
      </c>
      <c r="F27" s="107" t="s">
        <v>308</v>
      </c>
      <c r="G27" s="109" t="str">
        <f t="shared" si="4"/>
        <v>Posibilidad de pérdida Económica Por los efectos favorables o desfavorables derivados de la estructuración de la financiación y la obtención de la financiación de los proyectos debido a  la variación del programa de inversión del proyecto (CAPEX), variación de condiciones macroeconómicas (tasas) del mercado y que la sociedad calificadora otorgue una calificación desfavorable a la EFR o a los cofinanciadores.</v>
      </c>
      <c r="H27" s="109" t="s">
        <v>242</v>
      </c>
      <c r="I27" s="108">
        <v>6</v>
      </c>
      <c r="J27" s="109" t="str">
        <f>+IF(I27="","",IF(I27&lt;=FORMULAS!$I$5,FORMULAS!$G$5,IF(I27&lt;=FORMULAS!$I$6,FORMULAS!$G$6,IF(I27&lt;=FORMULAS!$I$7,FORMULAS!$G$7,IF(I27&lt;=FORMULAS!$I$8,FORMULAS!$G$8,IF(I27&gt;=FORMULAS!$H$9,FORMULAS!$G$9,""))))))</f>
        <v>La actividad que conlleva el riesgo se ejecuta de 3 a 24 veces por año</v>
      </c>
      <c r="K27" s="130">
        <f>+IF(J27="","",IF(J27=FORMULAS!$G$5,FORMULAS!$J$5,IF(J27=FORMULAS!$G$6,FORMULAS!$J$6,IF(J27=FORMULAS!$G$7,FORMULAS!$J$7,IF(J27=FORMULAS!$G$8,FORMULAS!$J$8,IF(J27=FORMULAS!$G$9,FORMULAS!$J$9))))))</f>
        <v>0.4</v>
      </c>
      <c r="L27" s="109" t="str">
        <f>+IF(J27="","",IF(J27=FORMULAS!$G$5,FORMULAS!$F$5,IF(J27=FORMULAS!$G$6,FORMULAS!$F$6,IF(J27=FORMULAS!$G$7,FORMULAS!$F$7,IF(J27=FORMULAS!$G$8,FORMULAS!$F$8,IF(J27=FORMULAS!$G$9,FORMULAS!$F$9))))))</f>
        <v>Baja</v>
      </c>
      <c r="M27" s="107" t="s">
        <v>263</v>
      </c>
      <c r="N27" s="131">
        <f>+IF(M27="","",IF(M27="N/A","",IF(OR(M27=FORMULAS!$H$14,M27=FORMULAS!$I$14),FORMULAS!$G$14,IF(OR(M27=FORMULAS!$H$15,M27=FORMULAS!$I$15),FORMULAS!$G$15,IF(OR(M27=FORMULAS!$H$16,M27=FORMULAS!$I$16),FORMULAS!$G16,IF(OR(M27=FORMULAS!$H$17,M27=FORMULAS!$I$17),FORMULAS!$G$17,IF(OR(M27=FORMULAS!$H$18,M27=FORMULAS!$I$18),FORMULAS!$G$18)))))))</f>
        <v>0.6</v>
      </c>
      <c r="O27" s="109" t="str">
        <f>+IF(M27="","",IF(M27="N/A","",IF(OR(M27=FORMULAS!$H$14,M27=FORMULAS!$I$14),FORMULAS!$F$14,IF(OR(M27=FORMULAS!$H$15,M27=FORMULAS!$I$15),FORMULAS!$F$15,IF(OR(M27=FORMULAS!$H$16,M27=FORMULAS!$I$16),FORMULAS!$F16,IF(OR(M27=FORMULAS!$H$17,M27=FORMULAS!$I$17),FORMULAS!$F$17,IF(OR(M27=FORMULAS!$H$18,M27=FORMULAS!$I$18),FORMULAS!$F$18)))))))</f>
        <v>Moderado</v>
      </c>
      <c r="P27" s="109" t="str">
        <f>+IF(L27=FORMULAS!$H$23,IF(O27=FORMULAS!$I$22,FORMULAS!$I$23,IF(O27=FORMULAS!$J$22,FORMULAS!$J$23,IF(O27=FORMULAS!$K$22,FORMULAS!$K$23,IF(O27=FORMULAS!$L$22,FORMULAS!$L$23,IF(O27=FORMULAS!$M$22,FORMULAS!$M$23))))),IF(L27=FORMULAS!$H$24,IF(O27=FORMULAS!$I$22,FORMULAS!$I$24,IF(O27=FORMULAS!$J$22,FORMULAS!$J$24,IF(O27=FORMULAS!$K$22,FORMULAS!$K$24,IF(O27=FORMULAS!$L$22,FORMULAS!$L$24,IF(O27=FORMULAS!$M$22,FORMULAS!$M$24))))),IF(L27=FORMULAS!$H$25,IF(O27=FORMULAS!$I$22,FORMULAS!$I$25,IF(O27=FORMULAS!$J$22,FORMULAS!$J$25,IF(O27=FORMULAS!$K$22,FORMULAS!$K$25,IF(O27=FORMULAS!$L$22,FORMULAS!$L$25,IF(O27=FORMULAS!$M$22,FORMULAS!$M$25))))),IF(L27=FORMULAS!$H$26,IF(O27=FORMULAS!$I$22,FORMULAS!$I$26,IF(O27=FORMULAS!$J$22,FORMULAS!$J$26,IF(O27=FORMULAS!$K$22,FORMULAS!$K$26,IF(O27=FORMULAS!$L$22,FORMULAS!$L$26,IF(O27=FORMULAS!$M$22,FORMULAS!$M$26))))),IF(L27=FORMULAS!$H$27,IF(O27=FORMULAS!$I$22,FORMULAS!$I$27,IF(O27=FORMULAS!$J$22,FORMULAS!$J$27,IF(O27=FORMULAS!$K$22,FORMULAS!$K$27,IF(O27=FORMULAS!$L$22,FORMULAS!$L$27,IF(O27=FORMULAS!$M$22,FORMULAS!$M$27))))),"")))))</f>
        <v>Moderado</v>
      </c>
      <c r="Q27" s="108">
        <v>1</v>
      </c>
      <c r="R27" s="109" t="s">
        <v>407</v>
      </c>
      <c r="S27" s="109" t="s">
        <v>408</v>
      </c>
      <c r="T27" s="109" t="s">
        <v>409</v>
      </c>
      <c r="U27" s="159" t="str">
        <f t="shared" si="2"/>
        <v>Los profesionales designados por la Dirección de Estructuración Financiera Presentar ante el Comité Fiduciario o Gerente de la EFR el estado de avance de la estructuración y obtención de la financiación, quienes tomarán las acciones respectivas. Se presenta bimestralmente al Comité Fiduciario de acuerdo a las actualizaciones del programa de inversión del proyecto y variación de las variables macroenómicas</v>
      </c>
      <c r="V27" s="109" t="s">
        <v>9</v>
      </c>
      <c r="W27" s="131">
        <f>IF(V27=FORMULAS!$B$56,FORMULAS!$C$56,IF(V27=FORMULAS!$B$57,FORMULAS!$C$57,IF(V27=FORMULAS!$B$58,FORMULAS!$C$58," ")))</f>
        <v>0.25</v>
      </c>
      <c r="X27" s="109" t="str">
        <f>IF(V27=FORMULAS!$B$56,FORMULAS!$D$56,IF(V27=FORMULAS!$B$57,FORMULAS!$D$57,IF(V27=FORMULAS!$B$58,FORMULAS!$D$58," ")))</f>
        <v>Probabilidad</v>
      </c>
      <c r="Y27" s="109" t="s">
        <v>89</v>
      </c>
      <c r="Z27" s="131">
        <f>IF(Y27=FORMULAS!$B$61,FORMULAS!$C$56,IF(Y27=FORMULAS!$B$60,FORMULAS!$C$57," "))</f>
        <v>0.15</v>
      </c>
      <c r="AA27" s="109" t="s">
        <v>14</v>
      </c>
      <c r="AB27" s="109" t="s">
        <v>16</v>
      </c>
      <c r="AC27" s="109" t="s">
        <v>287</v>
      </c>
      <c r="AD27" s="131">
        <f t="shared" si="0"/>
        <v>0.4</v>
      </c>
      <c r="AE27" s="131">
        <f>IF(X27=FORMULAS!$D$57,$K27-($K27*AD27),$K27)</f>
        <v>0.24</v>
      </c>
      <c r="AF27" s="109" t="str">
        <f>IF(AE27&lt;=FORMULAS!$J$5,FORMULAS!$F$5,IF(AE27&lt;=FORMULAS!$J$6,FORMULAS!$F$6,IF(AE27&lt;=FORMULAS!$J$7,FORMULAS!$F$7,IF(AE27&lt;=FORMULAS!$J$8,FORMULAS!$F$8,IF(AE27&lt;=FORMULAS!$J$9,FORMULAS!$F$9," ")))))</f>
        <v>Baja</v>
      </c>
      <c r="AG27" s="131">
        <f>IF(X27=FORMULAS!$D$57,$N27-($N27*AD27),$N27)</f>
        <v>0.36</v>
      </c>
      <c r="AH27" s="109" t="str">
        <f>IF(AG27&lt;=FORMULAS!$G$14,FORMULAS!$F$14,IF(AG27&lt;=FORMULAS!$G$15,FORMULAS!$F$15,IF(AG27&lt;=FORMULAS!$G$16,FORMULAS!$F$16,IF(AG27&lt;=FORMULAS!$G$17,FORMULAS!$F$17,IF(AG27&lt;=FORMULAS!$G$18,FORMULAS!$F$18," ")))))</f>
        <v>Menor</v>
      </c>
      <c r="AI27" s="109" t="str">
        <f>+IF(AF27=FORMULAS!$H$23,IF(AH27=FORMULAS!$I$22,FORMULAS!$I$23,IF(AH27=FORMULAS!$J$22,FORMULAS!$J$23,IF(AH27=FORMULAS!$K$22,FORMULAS!$K$23,IF(AH27=FORMULAS!$L$22,FORMULAS!$L$23,IF(AH27=FORMULAS!$M$22,FORMULAS!$M$23))))),IF(AF27=FORMULAS!$H$24,IF(AH27=FORMULAS!$I$22,FORMULAS!$I$24,IF(AH27=FORMULAS!$J$22,FORMULAS!$J$24,IF(AH27=FORMULAS!$K$22,FORMULAS!$K$24,IF(AH27=FORMULAS!$L$22,FORMULAS!$L$24,IF(AH27=FORMULAS!$M$22,FORMULAS!$M$24))))),IF(AF27=FORMULAS!$H$25,IF(AH27=FORMULAS!$I$22,FORMULAS!$I$25,IF(AH27=FORMULAS!$J$22,FORMULAS!$J$25,IF(AH27=FORMULAS!$K$22,FORMULAS!$K$25,IF(AH27=FORMULAS!$L$22,FORMULAS!$L$25,IF(AH27=FORMULAS!$M$22,FORMULAS!$M$25))))),IF(AF27=FORMULAS!$H$26,IF(AH27=FORMULAS!$I$22,FORMULAS!$I$26,IF(AH27=FORMULAS!$J$22,FORMULAS!$J$26,IF(AH27=FORMULAS!$K$22,FORMULAS!$K$26,IF(AH27=FORMULAS!$L$22,FORMULAS!$L$26,IF(AH27=FORMULAS!$M$22,FORMULAS!$M$26))))),IF(AF27=FORMULAS!$H$27,IF(AH27=FORMULAS!$I$22,FORMULAS!$I$27,IF(AH27=FORMULAS!$J$22,FORMULAS!$J$27,IF(AH27=FORMULAS!$K$22,FORMULAS!$K$27,IF(AH27=FORMULAS!$L$22,FORMULAS!$K$27,IF(AH27=FORMULAS!$M$22,FORMULAS!$M$27))))),"")))))</f>
        <v>Moderado</v>
      </c>
      <c r="AJ27" s="108" t="s">
        <v>292</v>
      </c>
      <c r="AK27" s="107" t="s">
        <v>419</v>
      </c>
      <c r="AL27" s="107" t="s">
        <v>420</v>
      </c>
      <c r="AM27" s="190" t="s">
        <v>421</v>
      </c>
      <c r="AN27" s="107" t="s">
        <v>420</v>
      </c>
      <c r="AO27" s="190" t="s">
        <v>422</v>
      </c>
      <c r="AP27" s="235">
        <v>45658</v>
      </c>
      <c r="AQ27" s="235">
        <v>46022</v>
      </c>
    </row>
    <row r="28" spans="1:43" ht="102" x14ac:dyDescent="0.2">
      <c r="A28" s="108">
        <f t="shared" si="3"/>
        <v>13</v>
      </c>
      <c r="B28" s="107" t="s">
        <v>595</v>
      </c>
      <c r="C28" s="107" t="s">
        <v>420</v>
      </c>
      <c r="D28" s="107" t="s">
        <v>238</v>
      </c>
      <c r="E28" s="107" t="s">
        <v>309</v>
      </c>
      <c r="F28" s="107" t="s">
        <v>310</v>
      </c>
      <c r="G28" s="109" t="str">
        <f t="shared" si="4"/>
        <v>Posibilidad de pérdida Económica Por los efectos favorables o desfavorables derivados de la ejecución de las operaciones de financiamiento. 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v>
      </c>
      <c r="H28" s="109" t="s">
        <v>242</v>
      </c>
      <c r="I28" s="108">
        <v>6</v>
      </c>
      <c r="J28" s="109" t="str">
        <f>+IF(I28="","",IF(I28&lt;=FORMULAS!$I$5,FORMULAS!$G$5,IF(I28&lt;=FORMULAS!$I$6,FORMULAS!$G$6,IF(I28&lt;=FORMULAS!$I$7,FORMULAS!$G$7,IF(I28&lt;=FORMULAS!$I$8,FORMULAS!$G$8,IF(I28&gt;=FORMULAS!$H$9,FORMULAS!$G$9,""))))))</f>
        <v>La actividad que conlleva el riesgo se ejecuta de 3 a 24 veces por año</v>
      </c>
      <c r="K28" s="130">
        <f>+IF(J28="","",IF(J28=FORMULAS!$G$5,FORMULAS!$J$5,IF(J28=FORMULAS!$G$6,FORMULAS!$J$6,IF(J28=FORMULAS!$G$7,FORMULAS!$J$7,IF(J28=FORMULAS!$G$8,FORMULAS!$J$8,IF(J28=FORMULAS!$G$9,FORMULAS!$J$9))))))</f>
        <v>0.4</v>
      </c>
      <c r="L28" s="109" t="str">
        <f>+IF(J28="","",IF(J28=FORMULAS!$G$5,FORMULAS!$F$5,IF(J28=FORMULAS!$G$6,FORMULAS!$F$6,IF(J28=FORMULAS!$G$7,FORMULAS!$F$7,IF(J28=FORMULAS!$G$8,FORMULAS!$F$8,IF(J28=FORMULAS!$G$9,FORMULAS!$F$9))))))</f>
        <v>Baja</v>
      </c>
      <c r="M28" s="107" t="s">
        <v>263</v>
      </c>
      <c r="N28" s="131">
        <f>+IF(M28="","",IF(M28="N/A","",IF(OR(M28=FORMULAS!$H$14,M28=FORMULAS!$I$14),FORMULAS!$G$14,IF(OR(M28=FORMULAS!$H$15,M28=FORMULAS!$I$15),FORMULAS!$G$15,IF(OR(M28=FORMULAS!$H$16,M28=FORMULAS!$I$16),FORMULAS!$G16,IF(OR(M28=FORMULAS!$H$17,M28=FORMULAS!$I$17),FORMULAS!$G$17,IF(OR(M28=FORMULAS!$H$18,M28=FORMULAS!$I$18),FORMULAS!$G$18)))))))</f>
        <v>0.6</v>
      </c>
      <c r="O28" s="109" t="str">
        <f>+IF(M28="","",IF(M28="N/A","",IF(OR(M28=FORMULAS!$H$14,M28=FORMULAS!$I$14),FORMULAS!$F$14,IF(OR(M28=FORMULAS!$H$15,M28=FORMULAS!$I$15),FORMULAS!$F$15,IF(OR(M28=FORMULAS!$H$16,M28=FORMULAS!$I$16),FORMULAS!$F16,IF(OR(M28=FORMULAS!$H$17,M28=FORMULAS!$I$17),FORMULAS!$F$17,IF(OR(M28=FORMULAS!$H$18,M28=FORMULAS!$I$18),FORMULAS!$F$18)))))))</f>
        <v>Moderado</v>
      </c>
      <c r="P28" s="109" t="str">
        <f>+IF(L28=FORMULAS!$H$23,IF(O28=FORMULAS!$I$22,FORMULAS!$I$23,IF(O28=FORMULAS!$J$22,FORMULAS!$J$23,IF(O28=FORMULAS!$K$22,FORMULAS!$K$23,IF(O28=FORMULAS!$L$22,FORMULAS!$L$23,IF(O28=FORMULAS!$M$22,FORMULAS!$M$23))))),IF(L28=FORMULAS!$H$24,IF(O28=FORMULAS!$I$22,FORMULAS!$I$24,IF(O28=FORMULAS!$J$22,FORMULAS!$J$24,IF(O28=FORMULAS!$K$22,FORMULAS!$K$24,IF(O28=FORMULAS!$L$22,FORMULAS!$L$24,IF(O28=FORMULAS!$M$22,FORMULAS!$M$24))))),IF(L28=FORMULAS!$H$25,IF(O28=FORMULAS!$I$22,FORMULAS!$I$25,IF(O28=FORMULAS!$J$22,FORMULAS!$J$25,IF(O28=FORMULAS!$K$22,FORMULAS!$K$25,IF(O28=FORMULAS!$L$22,FORMULAS!$L$25,IF(O28=FORMULAS!$M$22,FORMULAS!$M$25))))),IF(L28=FORMULAS!$H$26,IF(O28=FORMULAS!$I$22,FORMULAS!$I$26,IF(O28=FORMULAS!$J$22,FORMULAS!$J$26,IF(O28=FORMULAS!$K$22,FORMULAS!$K$26,IF(O28=FORMULAS!$L$22,FORMULAS!$L$26,IF(O28=FORMULAS!$M$22,FORMULAS!$M$26))))),IF(L28=FORMULAS!$H$27,IF(O28=FORMULAS!$I$22,FORMULAS!$I$27,IF(O28=FORMULAS!$J$22,FORMULAS!$J$27,IF(O28=FORMULAS!$K$22,FORMULAS!$K$27,IF(O28=FORMULAS!$L$22,FORMULAS!$L$27,IF(O28=FORMULAS!$M$22,FORMULAS!$M$27))))),"")))))</f>
        <v>Moderado</v>
      </c>
      <c r="Q28" s="108">
        <v>1</v>
      </c>
      <c r="R28" s="109" t="s">
        <v>410</v>
      </c>
      <c r="S28" s="109" t="s">
        <v>411</v>
      </c>
      <c r="T28" s="109" t="s">
        <v>412</v>
      </c>
      <c r="U28" s="159" t="str">
        <f t="shared" si="2"/>
        <v>Los profesionales designados por la Dirección de Estructuración Financiera  Elaboran y realizan control al "Cronograma de Seguimiento" de las Obligaciones del Contrato de Crédito, el cual se reportará trimestralmente a la Gerencia. el cual se reportará trimestralmente a la Gerencia y se presenta bimestralmente al Comité Fiduciario de acuerdo a las actualizaciones del programa de inversión del proyecto y variación de las variables macroenómicas</v>
      </c>
      <c r="V28" s="109" t="s">
        <v>9</v>
      </c>
      <c r="W28" s="131">
        <f>IF(V28=FORMULAS!$B$56,FORMULAS!$C$56,IF(V28=FORMULAS!$B$57,FORMULAS!$C$57,IF(V28=FORMULAS!$B$58,FORMULAS!$C$58," ")))</f>
        <v>0.25</v>
      </c>
      <c r="X28" s="109" t="str">
        <f>IF(V28=FORMULAS!$B$56,FORMULAS!$D$56,IF(V28=FORMULAS!$B$57,FORMULAS!$D$57,IF(V28=FORMULAS!$B$58,FORMULAS!$D$58," ")))</f>
        <v>Probabilidad</v>
      </c>
      <c r="Y28" s="109" t="s">
        <v>89</v>
      </c>
      <c r="Z28" s="131">
        <f>IF(Y28=FORMULAS!$B$61,FORMULAS!$C$56,IF(Y28=FORMULAS!$B$60,FORMULAS!$C$57," "))</f>
        <v>0.15</v>
      </c>
      <c r="AA28" s="109" t="s">
        <v>14</v>
      </c>
      <c r="AB28" s="109" t="s">
        <v>16</v>
      </c>
      <c r="AC28" s="109" t="s">
        <v>287</v>
      </c>
      <c r="AD28" s="131">
        <f t="shared" si="0"/>
        <v>0.4</v>
      </c>
      <c r="AE28" s="131">
        <f>IF(X28=FORMULAS!$D$57,$K28-($K28*AD28),$K28)</f>
        <v>0.24</v>
      </c>
      <c r="AF28" s="109" t="str">
        <f>IF(AE28&lt;=FORMULAS!$J$5,FORMULAS!$F$5,IF(AE28&lt;=FORMULAS!$J$6,FORMULAS!$F$6,IF(AE28&lt;=FORMULAS!$J$7,FORMULAS!$F$7,IF(AE28&lt;=FORMULAS!$J$8,FORMULAS!$F$8,IF(AE28&lt;=FORMULAS!$J$9,FORMULAS!$F$9," ")))))</f>
        <v>Baja</v>
      </c>
      <c r="AG28" s="131">
        <f>IF(X28=FORMULAS!$D$57,$N28-($N28*AD28),$N28)</f>
        <v>0.36</v>
      </c>
      <c r="AH28" s="109" t="str">
        <f>IF(AG28&lt;=FORMULAS!$G$14,FORMULAS!$F$14,IF(AG28&lt;=FORMULAS!$G$15,FORMULAS!$F$15,IF(AG28&lt;=FORMULAS!$G$16,FORMULAS!$F$16,IF(AG28&lt;=FORMULAS!$G$17,FORMULAS!$F$17,IF(AG28&lt;=FORMULAS!$G$18,FORMULAS!$F$18," ")))))</f>
        <v>Menor</v>
      </c>
      <c r="AI28" s="109" t="str">
        <f>+IF(AF28=FORMULAS!$H$23,IF(AH28=FORMULAS!$I$22,FORMULAS!$I$23,IF(AH28=FORMULAS!$J$22,FORMULAS!$J$23,IF(AH28=FORMULAS!$K$22,FORMULAS!$K$23,IF(AH28=FORMULAS!$L$22,FORMULAS!$L$23,IF(AH28=FORMULAS!$M$22,FORMULAS!$M$23))))),IF(AF28=FORMULAS!$H$24,IF(AH28=FORMULAS!$I$22,FORMULAS!$I$24,IF(AH28=FORMULAS!$J$22,FORMULAS!$J$24,IF(AH28=FORMULAS!$K$22,FORMULAS!$K$24,IF(AH28=FORMULAS!$L$22,FORMULAS!$L$24,IF(AH28=FORMULAS!$M$22,FORMULAS!$M$24))))),IF(AF28=FORMULAS!$H$25,IF(AH28=FORMULAS!$I$22,FORMULAS!$I$25,IF(AH28=FORMULAS!$J$22,FORMULAS!$J$25,IF(AH28=FORMULAS!$K$22,FORMULAS!$K$25,IF(AH28=FORMULAS!$L$22,FORMULAS!$L$25,IF(AH28=FORMULAS!$M$22,FORMULAS!$M$25))))),IF(AF28=FORMULAS!$H$26,IF(AH28=FORMULAS!$I$22,FORMULAS!$I$26,IF(AH28=FORMULAS!$J$22,FORMULAS!$J$26,IF(AH28=FORMULAS!$K$22,FORMULAS!$K$26,IF(AH28=FORMULAS!$L$22,FORMULAS!$L$26,IF(AH28=FORMULAS!$M$22,FORMULAS!$M$26))))),IF(AF28=FORMULAS!$H$27,IF(AH28=FORMULAS!$I$22,FORMULAS!$I$27,IF(AH28=FORMULAS!$J$22,FORMULAS!$J$27,IF(AH28=FORMULAS!$K$22,FORMULAS!$K$27,IF(AH28=FORMULAS!$L$22,FORMULAS!$K$27,IF(AH28=FORMULAS!$M$22,FORMULAS!$M$27))))),"")))))</f>
        <v>Moderado</v>
      </c>
      <c r="AJ28" s="108" t="s">
        <v>292</v>
      </c>
      <c r="AK28" s="107" t="s">
        <v>423</v>
      </c>
      <c r="AL28" s="107" t="s">
        <v>420</v>
      </c>
      <c r="AM28" s="190" t="s">
        <v>421</v>
      </c>
      <c r="AN28" s="107" t="s">
        <v>420</v>
      </c>
      <c r="AO28" s="190" t="s">
        <v>422</v>
      </c>
      <c r="AP28" s="235">
        <v>45658</v>
      </c>
      <c r="AQ28" s="235">
        <v>46022</v>
      </c>
    </row>
    <row r="29" spans="1:43" ht="199.5" customHeight="1" x14ac:dyDescent="0.2">
      <c r="A29" s="108">
        <f t="shared" si="3"/>
        <v>14</v>
      </c>
      <c r="B29" s="107" t="s">
        <v>595</v>
      </c>
      <c r="C29" s="107" t="s">
        <v>420</v>
      </c>
      <c r="D29" s="107" t="s">
        <v>238</v>
      </c>
      <c r="E29" s="107" t="s">
        <v>311</v>
      </c>
      <c r="F29" s="107" t="s">
        <v>312</v>
      </c>
      <c r="G29" s="109" t="str">
        <f t="shared" si="4"/>
        <v>Posibilidad de pérdida Económica Por los efectos favorables o desfavorables derivados del reporte de información a órganos de control relacionados con la ejecución de operaciones de financiamiento debido al mal diligenciamiento de los formatos establecidos para la rendición
y la presentación extemporánea de la información requerida</v>
      </c>
      <c r="H29" s="109" t="s">
        <v>242</v>
      </c>
      <c r="I29" s="108">
        <v>12</v>
      </c>
      <c r="J29" s="109" t="str">
        <f>+IF(I29="","",IF(I29&lt;=FORMULAS!$I$5,FORMULAS!$G$5,IF(I29&lt;=FORMULAS!$I$6,FORMULAS!$G$6,IF(I29&lt;=FORMULAS!$I$7,FORMULAS!$G$7,IF(I29&lt;=FORMULAS!$I$8,FORMULAS!$G$8,IF(I29&gt;=FORMULAS!$H$9,FORMULAS!$G$9,""))))))</f>
        <v>La actividad que conlleva el riesgo se ejecuta de 3 a 24 veces por año</v>
      </c>
      <c r="K29" s="130">
        <f>+IF(J29="","",IF(J29=FORMULAS!$G$5,FORMULAS!$J$5,IF(J29=FORMULAS!$G$6,FORMULAS!$J$6,IF(J29=FORMULAS!$G$7,FORMULAS!$J$7,IF(J29=FORMULAS!$G$8,FORMULAS!$J$8,IF(J29=FORMULAS!$G$9,FORMULAS!$J$9))))))</f>
        <v>0.4</v>
      </c>
      <c r="L29" s="109" t="str">
        <f>+IF(J29="","",IF(J29=FORMULAS!$G$5,FORMULAS!$F$5,IF(J29=FORMULAS!$G$6,FORMULAS!$F$6,IF(J29=FORMULAS!$G$7,FORMULAS!$F$7,IF(J29=FORMULAS!$G$8,FORMULAS!$F$8,IF(J29=FORMULAS!$G$9,FORMULAS!$F$9))))))</f>
        <v>Baja</v>
      </c>
      <c r="M29" s="107" t="s">
        <v>262</v>
      </c>
      <c r="N29" s="131">
        <f>+IF(M29="","",IF(M29="N/A","",IF(OR(M29=FORMULAS!$H$14,M29=FORMULAS!$I$14),FORMULAS!$G$14,IF(OR(M29=FORMULAS!$H$15,M29=FORMULAS!$I$15),FORMULAS!$G$15,IF(OR(M29=FORMULAS!$H$16,M29=FORMULAS!$I$16),FORMULAS!$G32,IF(OR(M29=FORMULAS!$H$17,M29=FORMULAS!$I$17),FORMULAS!$G$17,IF(OR(M29=FORMULAS!$H$18,M29=FORMULAS!$I$18),FORMULAS!$G$18)))))))</f>
        <v>0.4</v>
      </c>
      <c r="O29" s="109" t="str">
        <f>+IF(M29="","",IF(M29="N/A","",IF(OR(M29=FORMULAS!$H$14,M29=FORMULAS!$I$14),FORMULAS!$F$14,IF(OR(M29=FORMULAS!$H$15,M29=FORMULAS!$I$15),FORMULAS!$F$15,IF(OR(M29=FORMULAS!$H$16,M29=FORMULAS!$I$16),FORMULAS!$F32,IF(OR(M29=FORMULAS!$H$17,M29=FORMULAS!$I$17),FORMULAS!$F$17,IF(OR(M29=FORMULAS!$H$18,M29=FORMULAS!$I$18),FORMULAS!$F$18)))))))</f>
        <v>Menor</v>
      </c>
      <c r="P29" s="109" t="str">
        <f>+IF(L29=FORMULAS!$H$23,IF(O29=FORMULAS!$I$22,FORMULAS!$I$23,IF(O29=FORMULAS!$J$22,FORMULAS!$J$23,IF(O29=FORMULAS!$K$22,FORMULAS!$K$23,IF(O29=FORMULAS!$L$22,FORMULAS!$L$23,IF(O29=FORMULAS!$M$22,FORMULAS!$M$23))))),IF(L29=FORMULAS!$H$24,IF(O29=FORMULAS!$I$22,FORMULAS!$I$24,IF(O29=FORMULAS!$J$22,FORMULAS!$J$24,IF(O29=FORMULAS!$K$22,FORMULAS!$K$24,IF(O29=FORMULAS!$L$22,FORMULAS!$L$24,IF(O29=FORMULAS!$M$22,FORMULAS!$M$24))))),IF(L29=FORMULAS!$H$25,IF(O29=FORMULAS!$I$22,FORMULAS!$I$25,IF(O29=FORMULAS!$J$22,FORMULAS!$J$25,IF(O29=FORMULAS!$K$22,FORMULAS!$K$25,IF(O29=FORMULAS!$L$22,FORMULAS!$L$25,IF(O29=FORMULAS!$M$22,FORMULAS!$M$25))))),IF(L29=FORMULAS!$H$26,IF(O29=FORMULAS!$I$22,FORMULAS!$I$26,IF(O29=FORMULAS!$J$22,FORMULAS!$J$26,IF(O29=FORMULAS!$K$22,FORMULAS!$K$26,IF(O29=FORMULAS!$L$22,FORMULAS!$L$26,IF(O29=FORMULAS!$M$22,FORMULAS!$M$26))))),IF(L29=FORMULAS!$H$27,IF(O29=FORMULAS!$I$22,FORMULAS!$I$27,IF(O29=FORMULAS!$J$22,FORMULAS!$J$27,IF(O29=FORMULAS!$K$22,FORMULAS!$K$27,IF(O29=FORMULAS!$L$22,FORMULAS!$L$27,IF(O29=FORMULAS!$M$22,FORMULAS!$M$27))))),"")))))</f>
        <v>Moderado</v>
      </c>
      <c r="Q29" s="108">
        <v>1</v>
      </c>
      <c r="R29" s="109" t="s">
        <v>410</v>
      </c>
      <c r="S29" s="109" t="s">
        <v>537</v>
      </c>
      <c r="T29" s="109" t="s">
        <v>413</v>
      </c>
      <c r="U29" s="159" t="str">
        <f t="shared" si="2"/>
        <v xml:space="preserve">Los profesionales designados por la Dirección de Estructuración Financiera  Elaboran, presentan y rinden al SIA-CONTRALORIAS, de la Contraloría de Cundinamarca el informe mensual Deuda pública a más tardar un día antes del vencimiento, con las revisiones y aprobaciones correspondientes. para así efectuar el registro de cada uno de los desembolsos de los créditos ("pagares") ante la Contraloría Departamental </v>
      </c>
      <c r="V29" s="109" t="s">
        <v>9</v>
      </c>
      <c r="W29" s="131">
        <f>IF(V29=FORMULAS!$B$56,FORMULAS!$C$56,IF(V29=FORMULAS!$B$57,FORMULAS!$C$57,IF(V29=FORMULAS!$B$58,FORMULAS!$C$58," ")))</f>
        <v>0.25</v>
      </c>
      <c r="X29" s="109" t="str">
        <f>IF(V29=FORMULAS!$B$56,FORMULAS!$D$56,IF(V29=FORMULAS!$B$57,FORMULAS!$D$57,IF(V29=FORMULAS!$B$58,FORMULAS!$D$58," ")))</f>
        <v>Probabilidad</v>
      </c>
      <c r="Y29" s="109" t="s">
        <v>89</v>
      </c>
      <c r="Z29" s="131">
        <f>IF(Y29=FORMULAS!$B$61,FORMULAS!$C$56,IF(Y29=FORMULAS!$B$60,FORMULAS!$C$57," "))</f>
        <v>0.15</v>
      </c>
      <c r="AA29" s="109" t="s">
        <v>14</v>
      </c>
      <c r="AB29" s="109" t="s">
        <v>16</v>
      </c>
      <c r="AC29" s="109" t="s">
        <v>287</v>
      </c>
      <c r="AD29" s="131">
        <f t="shared" si="0"/>
        <v>0.4</v>
      </c>
      <c r="AE29" s="131">
        <f>IF(X29=FORMULAS!$D$57,$K29-($K29*AD29),$K29)</f>
        <v>0.24</v>
      </c>
      <c r="AF29" s="109" t="str">
        <f>IF(AE29&lt;=FORMULAS!$J$5,FORMULAS!$F$5,IF(AE29&lt;=FORMULAS!$J$6,FORMULAS!$F$6,IF(AE29&lt;=FORMULAS!$J$7,FORMULAS!$F$7,IF(AE29&lt;=FORMULAS!$J$8,FORMULAS!$F$8,IF(AE29&lt;=FORMULAS!$J$9,FORMULAS!$F$9," ")))))</f>
        <v>Baja</v>
      </c>
      <c r="AG29" s="131">
        <f>IF(X29=FORMULAS!$D$57,$N29-($N29*AD29),$N29)</f>
        <v>0.24</v>
      </c>
      <c r="AH29" s="109" t="str">
        <f>IF(AG29&lt;=FORMULAS!$G$14,FORMULAS!$F$14,IF(AG29&lt;=FORMULAS!$G$15,FORMULAS!$F$15,IF(AG29&lt;=FORMULAS!$G$16,FORMULAS!$F$16,IF(AG29&lt;=FORMULAS!$G$17,FORMULAS!$F$17,IF(AG29&lt;=FORMULAS!$G$18,FORMULAS!$F$18," ")))))</f>
        <v>Menor</v>
      </c>
      <c r="AI29" s="109" t="str">
        <f>+IF(AF29=FORMULAS!$H$23,IF(AH29=FORMULAS!$I$22,FORMULAS!$I$23,IF(AH29=FORMULAS!$J$22,FORMULAS!$J$23,IF(AH29=FORMULAS!$K$22,FORMULAS!$K$23,IF(AH29=FORMULAS!$L$22,FORMULAS!$L$23,IF(AH29=FORMULAS!$M$22,FORMULAS!$M$23))))),IF(AF29=FORMULAS!$H$24,IF(AH29=FORMULAS!$I$22,FORMULAS!$I$24,IF(AH29=FORMULAS!$J$22,FORMULAS!$J$24,IF(AH29=FORMULAS!$K$22,FORMULAS!$K$24,IF(AH29=FORMULAS!$L$22,FORMULAS!$L$24,IF(AH29=FORMULAS!$M$22,FORMULAS!$M$24))))),IF(AF29=FORMULAS!$H$25,IF(AH29=FORMULAS!$I$22,FORMULAS!$I$25,IF(AH29=FORMULAS!$J$22,FORMULAS!$J$25,IF(AH29=FORMULAS!$K$22,FORMULAS!$K$25,IF(AH29=FORMULAS!$L$22,FORMULAS!$L$25,IF(AH29=FORMULAS!$M$22,FORMULAS!$M$25))))),IF(AF29=FORMULAS!$H$26,IF(AH29=FORMULAS!$I$22,FORMULAS!$I$26,IF(AH29=FORMULAS!$J$22,FORMULAS!$J$26,IF(AH29=FORMULAS!$K$22,FORMULAS!$K$26,IF(AH29=FORMULAS!$L$22,FORMULAS!$L$26,IF(AH29=FORMULAS!$M$22,FORMULAS!$M$26))))),IF(AF29=FORMULAS!$H$27,IF(AH29=FORMULAS!$I$22,FORMULAS!$I$27,IF(AH29=FORMULAS!$J$22,FORMULAS!$J$27,IF(AH29=FORMULAS!$K$22,FORMULAS!$K$27,IF(AH29=FORMULAS!$L$22,FORMULAS!$K$27,IF(AH29=FORMULAS!$M$22,FORMULAS!$M$27))))),"")))))</f>
        <v>Moderado</v>
      </c>
      <c r="AJ29" s="108" t="s">
        <v>292</v>
      </c>
      <c r="AK29" s="107" t="s">
        <v>538</v>
      </c>
      <c r="AL29" s="107" t="s">
        <v>420</v>
      </c>
      <c r="AM29" s="190" t="s">
        <v>421</v>
      </c>
      <c r="AN29" s="107" t="s">
        <v>420</v>
      </c>
      <c r="AO29" s="190" t="s">
        <v>422</v>
      </c>
      <c r="AP29" s="235">
        <v>45658</v>
      </c>
      <c r="AQ29" s="235">
        <v>46022</v>
      </c>
    </row>
    <row r="30" spans="1:43" ht="140.25" x14ac:dyDescent="0.2">
      <c r="A30" s="108">
        <f t="shared" si="3"/>
        <v>15</v>
      </c>
      <c r="B30" s="107" t="s">
        <v>595</v>
      </c>
      <c r="C30" s="107" t="s">
        <v>420</v>
      </c>
      <c r="D30" s="107" t="s">
        <v>240</v>
      </c>
      <c r="E30" s="107" t="s">
        <v>313</v>
      </c>
      <c r="F30" s="107" t="s">
        <v>314</v>
      </c>
      <c r="G30" s="109" t="str">
        <f t="shared" si="4"/>
        <v>Posibilidad de pérdida Económica y Reputacional Por los efectos favorables o desfavorables derivados del trámite, gestión y giro de las vigencias futuras de los Convenios de Cofinanciación 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v>
      </c>
      <c r="H30" s="109" t="s">
        <v>242</v>
      </c>
      <c r="I30" s="108">
        <v>1</v>
      </c>
      <c r="J30" s="109" t="str">
        <f>+IF(I30="","",IF(I30&lt;=FORMULAS!$I$5,FORMULAS!$G$5,IF(I30&lt;=FORMULAS!$I$6,FORMULAS!$G$6,IF(I30&lt;=FORMULAS!$I$7,FORMULAS!$G$7,IF(I30&lt;=FORMULAS!$I$8,FORMULAS!$G$8,IF(I30&gt;=FORMULAS!$H$9,FORMULAS!$G$9,""))))))</f>
        <v>La actividad que conlleva el riesgo se ejecuta como máximos 2 veces por año</v>
      </c>
      <c r="K30" s="130">
        <f>+IF(J30="","",IF(J30=FORMULAS!$G$5,FORMULAS!$J$5,IF(J30=FORMULAS!$G$6,FORMULAS!$J$6,IF(J30=FORMULAS!$G$7,FORMULAS!$J$7,IF(J30=FORMULAS!$G$8,FORMULAS!$J$8,IF(J30=FORMULAS!$G$9,FORMULAS!$J$9))))))</f>
        <v>0.2</v>
      </c>
      <c r="L30" s="109" t="str">
        <f>+IF(J30="","",IF(J30=FORMULAS!$G$5,FORMULAS!$F$5,IF(J30=FORMULAS!$G$6,FORMULAS!$F$6,IF(J30=FORMULAS!$G$7,FORMULAS!$F$7,IF(J30=FORMULAS!$G$8,FORMULAS!$F$8,IF(J30=FORMULAS!$G$9,FORMULAS!$F$9))))))</f>
        <v>Muy Baja</v>
      </c>
      <c r="M30" s="107" t="s">
        <v>263</v>
      </c>
      <c r="N30" s="131">
        <f>+IF(M30="","",IF(M30="N/A","",IF(OR(M30=FORMULAS!$H$14,M30=FORMULAS!$I$14),FORMULAS!$G$14,IF(OR(M30=FORMULAS!$H$15,M30=FORMULAS!$I$15),FORMULAS!$G$15,IF(OR(M30=FORMULAS!$H$16,M30=FORMULAS!$I$16),FORMULAS!$G16,IF(OR(M30=FORMULAS!$H$17,M30=FORMULAS!$I$17),FORMULAS!$G$17,IF(OR(M30=FORMULAS!$H$18,M30=FORMULAS!$I$18),FORMULAS!$G$18)))))))</f>
        <v>0.6</v>
      </c>
      <c r="O30" s="109" t="str">
        <f>+IF(M30="","",IF(M30="N/A","",IF(OR(M30=FORMULAS!$H$14,M30=FORMULAS!$I$14),FORMULAS!$F$14,IF(OR(M30=FORMULAS!$H$15,M30=FORMULAS!$I$15),FORMULAS!$F$15,IF(OR(M30=FORMULAS!$H$16,M30=FORMULAS!$I$16),FORMULAS!$F16,IF(OR(M30=FORMULAS!$H$17,M30=FORMULAS!$I$17),FORMULAS!$F$17,IF(OR(M30=FORMULAS!$H$18,M30=FORMULAS!$I$18),FORMULAS!$F$18)))))))</f>
        <v>Moderado</v>
      </c>
      <c r="P30" s="109" t="str">
        <f>+IF(L30=FORMULAS!$H$23,IF(O30=FORMULAS!$I$22,FORMULAS!$I$23,IF(O30=FORMULAS!$J$22,FORMULAS!$J$23,IF(O30=FORMULAS!$K$22,FORMULAS!$K$23,IF(O30=FORMULAS!$L$22,FORMULAS!$L$23,IF(O30=FORMULAS!$M$22,FORMULAS!$M$23))))),IF(L30=FORMULAS!$H$24,IF(O30=FORMULAS!$I$22,FORMULAS!$I$24,IF(O30=FORMULAS!$J$22,FORMULAS!$J$24,IF(O30=FORMULAS!$K$22,FORMULAS!$K$24,IF(O30=FORMULAS!$L$22,FORMULAS!$L$24,IF(O30=FORMULAS!$M$22,FORMULAS!$M$24))))),IF(L30=FORMULAS!$H$25,IF(O30=FORMULAS!$I$22,FORMULAS!$I$25,IF(O30=FORMULAS!$J$22,FORMULAS!$J$25,IF(O30=FORMULAS!$K$22,FORMULAS!$K$25,IF(O30=FORMULAS!$L$22,FORMULAS!$L$25,IF(O30=FORMULAS!$M$22,FORMULAS!$M$25))))),IF(L30=FORMULAS!$H$26,IF(O30=FORMULAS!$I$22,FORMULAS!$I$26,IF(O30=FORMULAS!$J$22,FORMULAS!$J$26,IF(O30=FORMULAS!$K$22,FORMULAS!$K$26,IF(O30=FORMULAS!$L$22,FORMULAS!$L$26,IF(O30=FORMULAS!$M$22,FORMULAS!$M$26))))),IF(L30=FORMULAS!$H$27,IF(O30=FORMULAS!$I$22,FORMULAS!$I$27,IF(O30=FORMULAS!$J$22,FORMULAS!$J$27,IF(O30=FORMULAS!$K$22,FORMULAS!$K$27,IF(O30=FORMULAS!$L$22,FORMULAS!$L$27,IF(O30=FORMULAS!$M$22,FORMULAS!$M$27))))),"")))))</f>
        <v>Moderado</v>
      </c>
      <c r="Q30" s="108">
        <v>1</v>
      </c>
      <c r="R30" s="109" t="s">
        <v>410</v>
      </c>
      <c r="S30" s="109" t="s">
        <v>414</v>
      </c>
      <c r="T30" s="109" t="s">
        <v>415</v>
      </c>
      <c r="U30" s="159" t="str">
        <f t="shared" si="2"/>
        <v>Los profesionales designados por la Dirección de Estructuración Financiera  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a fin de revisar y validar que no existan cambios en el procedimiento establecido por cada cofinanciador para realizar la solicitud de giro de vigencias futuras.</v>
      </c>
      <c r="V30" s="109" t="s">
        <v>9</v>
      </c>
      <c r="W30" s="131">
        <f>IF(V30=FORMULAS!$B$56,FORMULAS!$C$56,IF(V30=FORMULAS!$B$57,FORMULAS!$C$57,IF(V30=FORMULAS!$B$58,FORMULAS!$C$58," ")))</f>
        <v>0.25</v>
      </c>
      <c r="X30" s="109" t="str">
        <f>IF(V30=FORMULAS!$B$56,FORMULAS!$D$56,IF(V30=FORMULAS!$B$57,FORMULAS!$D$57,IF(V30=FORMULAS!$B$58,FORMULAS!$D$58," ")))</f>
        <v>Probabilidad</v>
      </c>
      <c r="Y30" s="109" t="s">
        <v>89</v>
      </c>
      <c r="Z30" s="131">
        <f>IF(Y30=FORMULAS!$B$61,FORMULAS!$C$56,IF(Y30=FORMULAS!$B$60,FORMULAS!$C$57," "))</f>
        <v>0.15</v>
      </c>
      <c r="AA30" s="109" t="s">
        <v>14</v>
      </c>
      <c r="AB30" s="109" t="s">
        <v>16</v>
      </c>
      <c r="AC30" s="109" t="s">
        <v>287</v>
      </c>
      <c r="AD30" s="131">
        <f t="shared" si="0"/>
        <v>0.4</v>
      </c>
      <c r="AE30" s="131">
        <f>IF(X30=FORMULAS!$D$57,$K30-($K30*AD30),$K30)</f>
        <v>0.12</v>
      </c>
      <c r="AF30" s="109" t="str">
        <f>IF(AE30&lt;=FORMULAS!$J$5,FORMULAS!$F$5,IF(AE30&lt;=FORMULAS!$J$6,FORMULAS!$F$6,IF(AE30&lt;=FORMULAS!$J$7,FORMULAS!$F$7,IF(AE30&lt;=FORMULAS!$J$8,FORMULAS!$F$8,IF(AE30&lt;=FORMULAS!$J$9,FORMULAS!$F$9," ")))))</f>
        <v>Muy Baja</v>
      </c>
      <c r="AG30" s="131">
        <f>IF(X30=FORMULAS!$D$57,$N30-($N30*AD30),$N30)</f>
        <v>0.36</v>
      </c>
      <c r="AH30" s="109" t="str">
        <f>IF(AG30&lt;=FORMULAS!$G$14,FORMULAS!$F$14,IF(AG30&lt;=FORMULAS!$G$15,FORMULAS!$F$15,IF(AG30&lt;=FORMULAS!$G$16,FORMULAS!$F$16,IF(AG30&lt;=FORMULAS!$G$17,FORMULAS!$F$17,IF(AG30&lt;=FORMULAS!$G$18,FORMULAS!$F$18," ")))))</f>
        <v>Menor</v>
      </c>
      <c r="AI30" s="109" t="str">
        <f>+IF(AF30=FORMULAS!$H$23,IF(AH30=FORMULAS!$I$22,FORMULAS!$I$23,IF(AH30=FORMULAS!$J$22,FORMULAS!$J$23,IF(AH30=FORMULAS!$K$22,FORMULAS!$K$23,IF(AH30=FORMULAS!$L$22,FORMULAS!$L$23,IF(AH30=FORMULAS!$M$22,FORMULAS!$M$23))))),IF(AF30=FORMULAS!$H$24,IF(AH30=FORMULAS!$I$22,FORMULAS!$I$24,IF(AH30=FORMULAS!$J$22,FORMULAS!$J$24,IF(AH30=FORMULAS!$K$22,FORMULAS!$K$24,IF(AH30=FORMULAS!$L$22,FORMULAS!$L$24,IF(AH30=FORMULAS!$M$22,FORMULAS!$M$24))))),IF(AF30=FORMULAS!$H$25,IF(AH30=FORMULAS!$I$22,FORMULAS!$I$25,IF(AH30=FORMULAS!$J$22,FORMULAS!$J$25,IF(AH30=FORMULAS!$K$22,FORMULAS!$K$25,IF(AH30=FORMULAS!$L$22,FORMULAS!$L$25,IF(AH30=FORMULAS!$M$22,FORMULAS!$M$25))))),IF(AF30=FORMULAS!$H$26,IF(AH30=FORMULAS!$I$22,FORMULAS!$I$26,IF(AH30=FORMULAS!$J$22,FORMULAS!$J$26,IF(AH30=FORMULAS!$K$22,FORMULAS!$K$26,IF(AH30=FORMULAS!$L$22,FORMULAS!$L$26,IF(AH30=FORMULAS!$M$22,FORMULAS!$M$26))))),IF(AF30=FORMULAS!$H$27,IF(AH30=FORMULAS!$I$22,FORMULAS!$I$27,IF(AH30=FORMULAS!$J$22,FORMULAS!$J$27,IF(AH30=FORMULAS!$K$22,FORMULAS!$K$27,IF(AH30=FORMULAS!$L$22,FORMULAS!$K$27,IF(AH30=FORMULAS!$M$22,FORMULAS!$M$27))))),"")))))</f>
        <v>Bajo</v>
      </c>
      <c r="AJ30" s="108" t="s">
        <v>295</v>
      </c>
      <c r="AK30" s="107" t="s">
        <v>512</v>
      </c>
      <c r="AL30" s="107" t="s">
        <v>512</v>
      </c>
      <c r="AM30" s="107" t="s">
        <v>512</v>
      </c>
      <c r="AN30" s="107" t="s">
        <v>512</v>
      </c>
      <c r="AO30" s="107" t="s">
        <v>512</v>
      </c>
      <c r="AP30" s="234" t="s">
        <v>512</v>
      </c>
      <c r="AQ30" s="234" t="s">
        <v>512</v>
      </c>
    </row>
    <row r="31" spans="1:43" ht="177.75" customHeight="1" x14ac:dyDescent="0.2">
      <c r="A31" s="108">
        <f t="shared" si="3"/>
        <v>16</v>
      </c>
      <c r="B31" s="107" t="s">
        <v>595</v>
      </c>
      <c r="C31" s="107" t="s">
        <v>609</v>
      </c>
      <c r="D31" s="107" t="s">
        <v>240</v>
      </c>
      <c r="E31" s="107" t="s">
        <v>525</v>
      </c>
      <c r="F31" s="107" t="s">
        <v>526</v>
      </c>
      <c r="G31" s="109" t="str">
        <f t="shared" si="4"/>
        <v>Posibilidad de pérdida Económica y Reputacional por cambiar los criterios de selección objetiva luego de la adjudicación debido a la aprobación de modificaciones contractuales de los proyectos en ejecución que  introduzcan condiciones diferentes a las inicialmente requeridas</v>
      </c>
      <c r="H31" s="109" t="s">
        <v>242</v>
      </c>
      <c r="I31" s="108">
        <v>2</v>
      </c>
      <c r="J31" s="109" t="str">
        <f>+IF(I31="","",IF(I31&lt;=FORMULAS!$I$5,FORMULAS!$G$5,IF(I31&lt;=FORMULAS!$I$6,FORMULAS!$G$6,IF(I31&lt;=FORMULAS!$I$7,FORMULAS!$G$7,IF(I31&lt;=FORMULAS!$I$8,FORMULAS!$G$8,IF(I31&gt;=FORMULAS!$H$9,FORMULAS!$G$9,""))))))</f>
        <v>La actividad que conlleva el riesgo se ejecuta como máximos 2 veces por año</v>
      </c>
      <c r="K31" s="130">
        <f>+IF(J31="","",IF(J31=FORMULAS!$G$5,FORMULAS!$J$5,IF(J31=FORMULAS!$G$6,FORMULAS!$J$6,IF(J31=FORMULAS!$G$7,FORMULAS!$J$7,IF(J31=FORMULAS!$G$8,FORMULAS!$J$8,IF(J31=FORMULAS!$G$9,FORMULAS!$J$9))))))</f>
        <v>0.2</v>
      </c>
      <c r="L31" s="109" t="str">
        <f>+IF(J31="","",IF(J31=FORMULAS!$G$5,FORMULAS!$F$5,IF(J31=FORMULAS!$G$6,FORMULAS!$F$6,IF(J31=FORMULAS!$G$7,FORMULAS!$F$7,IF(J31=FORMULAS!$G$8,FORMULAS!$F$8,IF(J31=FORMULAS!$G$9,FORMULAS!$F$9))))))</f>
        <v>Muy Baja</v>
      </c>
      <c r="M31" s="109" t="s">
        <v>267</v>
      </c>
      <c r="N31" s="131">
        <f>+IF(M31="","",IF(M31="N/A","",IF(OR(M31=FORMULAS!$H$14,M31=FORMULAS!$I$14),FORMULAS!$G$14,IF(OR(M31=FORMULAS!$H$15,M31=FORMULAS!$I$15),FORMULAS!$G$15,IF(OR(M31=FORMULAS!$H$16,M31=FORMULAS!$I$16),FORMULAS!$G17,IF(OR(M31=FORMULAS!$H$17,M31=FORMULAS!$I$17),FORMULAS!$G$17,IF(OR(M31=FORMULAS!$H$18,M31=FORMULAS!$I$18),FORMULAS!$G$18)))))))</f>
        <v>0.4</v>
      </c>
      <c r="O31" s="109" t="str">
        <f>+IF(M31="","",IF(M31="N/A","",IF(OR(M31=FORMULAS!$H$14,M31=FORMULAS!$I$14),FORMULAS!$F$14,IF(OR(M31=FORMULAS!$H$15,M31=FORMULAS!$I$15),FORMULAS!$F$15,IF(OR(M31=FORMULAS!$H$16,M31=FORMULAS!$I$16),FORMULAS!$F17,IF(OR(M31=FORMULAS!$H$17,M31=FORMULAS!$I$17),FORMULAS!$F$17,IF(OR(M31=FORMULAS!$H$18,M31=FORMULAS!$I$18),FORMULAS!$F$18)))))))</f>
        <v>Menor</v>
      </c>
      <c r="P31" s="109" t="str">
        <f>+IF(L31=FORMULAS!$H$23,IF(O31=FORMULAS!$I$22,FORMULAS!$I$23,IF(O31=FORMULAS!$J$22,FORMULAS!$J$23,IF(O31=FORMULAS!$K$22,FORMULAS!$K$23,IF(O31=FORMULAS!$L$22,FORMULAS!$L$23,IF(O31=FORMULAS!$M$22,FORMULAS!$M$23))))),IF(L31=FORMULAS!$H$24,IF(O31=FORMULAS!$I$22,FORMULAS!$I$24,IF(O31=FORMULAS!$J$22,FORMULAS!$J$24,IF(O31=FORMULAS!$K$22,FORMULAS!$K$24,IF(O31=FORMULAS!$L$22,FORMULAS!$L$24,IF(O31=FORMULAS!$M$22,FORMULAS!$M$24))))),IF(L31=FORMULAS!$H$25,IF(O31=FORMULAS!$I$22,FORMULAS!$I$25,IF(O31=FORMULAS!$J$22,FORMULAS!$J$25,IF(O31=FORMULAS!$K$22,FORMULAS!$K$25,IF(O31=FORMULAS!$L$22,FORMULAS!$L$25,IF(O31=FORMULAS!$M$22,FORMULAS!$M$25))))),IF(L31=FORMULAS!$H$26,IF(O31=FORMULAS!$I$22,FORMULAS!$I$26,IF(O31=FORMULAS!$J$22,FORMULAS!$J$26,IF(O31=FORMULAS!$K$22,FORMULAS!$K$26,IF(O31=FORMULAS!$L$22,FORMULAS!$L$26,IF(O31=FORMULAS!$M$22,FORMULAS!$M$26))))),IF(L31=FORMULAS!$H$27,IF(O31=FORMULAS!$I$22,FORMULAS!$I$27,IF(O31=FORMULAS!$J$22,FORMULAS!$J$27,IF(O31=FORMULAS!$K$22,FORMULAS!$K$27,IF(O31=FORMULAS!$L$22,FORMULAS!$L$27,IF(O31=FORMULAS!$M$22,FORMULAS!$M$27))))),"")))))</f>
        <v>Bajo</v>
      </c>
      <c r="Q31" s="109">
        <v>1</v>
      </c>
      <c r="R31" s="109" t="s">
        <v>523</v>
      </c>
      <c r="S31" s="109" t="s">
        <v>539</v>
      </c>
      <c r="T31" s="109" t="s">
        <v>527</v>
      </c>
      <c r="U31" s="159" t="str">
        <f t="shared" si="2"/>
        <v>El Precomité y comité de Contratación de la EFR SAS, revisará las solicitudes de  modificaciones a los contratos de los proyectos en ejecución, cada vez que sea requerido.</v>
      </c>
      <c r="V31" s="109" t="s">
        <v>9</v>
      </c>
      <c r="W31" s="131">
        <f>IF(V31=FORMULAS!$B$56,FORMULAS!$C$56,IF(V31=FORMULAS!$B$57,FORMULAS!$C$57,IF(V31=FORMULAS!$B$58,FORMULAS!$C$58," ")))</f>
        <v>0.25</v>
      </c>
      <c r="X31" s="109" t="str">
        <f>IF(V31=FORMULAS!$B$56,FORMULAS!$D$56,IF(V31=FORMULAS!$B$57,FORMULAS!$D$57,IF(V31=FORMULAS!$B$58,FORMULAS!$D$58," ")))</f>
        <v>Probabilidad</v>
      </c>
      <c r="Y31" s="109" t="s">
        <v>89</v>
      </c>
      <c r="Z31" s="131">
        <f>IF(Y31=FORMULAS!$B$61,FORMULAS!$C$56,IF(Y31=FORMULAS!$B$60,FORMULAS!$C$57," "))</f>
        <v>0.15</v>
      </c>
      <c r="AA31" s="109" t="s">
        <v>14</v>
      </c>
      <c r="AB31" s="109" t="s">
        <v>100</v>
      </c>
      <c r="AC31" s="109" t="s">
        <v>287</v>
      </c>
      <c r="AD31" s="131">
        <f t="shared" si="0"/>
        <v>0.4</v>
      </c>
      <c r="AE31" s="131">
        <f>IF(X31=FORMULAS!$D$57,$K31-($K31*AD31),$K31)</f>
        <v>0.12</v>
      </c>
      <c r="AF31" s="109" t="str">
        <f>IF(AE31&lt;=FORMULAS!$J$5,FORMULAS!$F$5,IF(AE31&lt;=FORMULAS!$J$6,FORMULAS!$F$6,IF(AE31&lt;=FORMULAS!$J$7,FORMULAS!$F$7,IF(AE31&lt;=FORMULAS!$J$8,FORMULAS!$F$8,IF(AE31&lt;=FORMULAS!$J$9,FORMULAS!$F$9," ")))))</f>
        <v>Muy Baja</v>
      </c>
      <c r="AG31" s="131">
        <f>IF(X31=FORMULAS!$D$57,$N31-($N31*AD31),$N31)</f>
        <v>0.24</v>
      </c>
      <c r="AH31" s="109" t="str">
        <f>IF(AG31&lt;=FORMULAS!$G$14,FORMULAS!$F$14,IF(AG31&lt;=FORMULAS!$G$15,FORMULAS!$F$15,IF(AG31&lt;=FORMULAS!$G$16,FORMULAS!$F$16,IF(AG31&lt;=FORMULAS!$G$17,FORMULAS!$F$17,IF(AG31&lt;=FORMULAS!$G$18,FORMULAS!$F$18," ")))))</f>
        <v>Menor</v>
      </c>
      <c r="AI31" s="109" t="str">
        <f>+IF(AF31=FORMULAS!$H$23,IF(AH31=FORMULAS!$I$22,FORMULAS!$I$23,IF(AH31=FORMULAS!$J$22,FORMULAS!$J$23,IF(AH31=FORMULAS!$K$22,FORMULAS!$K$23,IF(AH31=FORMULAS!$L$22,FORMULAS!$L$23,IF(AH31=FORMULAS!$M$22,FORMULAS!$M$23))))),IF(AF31=FORMULAS!$H$24,IF(AH31=FORMULAS!$I$22,FORMULAS!$I$24,IF(AH31=FORMULAS!$J$22,FORMULAS!$J$24,IF(AH31=FORMULAS!$K$22,FORMULAS!$K$24,IF(AH31=FORMULAS!$L$22,FORMULAS!$L$24,IF(AH31=FORMULAS!$M$22,FORMULAS!$M$24))))),IF(AF31=FORMULAS!$H$25,IF(AH31=FORMULAS!$I$22,FORMULAS!$I$25,IF(AH31=FORMULAS!$J$22,FORMULAS!$J$25,IF(AH31=FORMULAS!$K$22,FORMULAS!$K$25,IF(AH31=FORMULAS!$L$22,FORMULAS!$L$25,IF(AH31=FORMULAS!$M$22,FORMULAS!$M$25))))),IF(AF31=FORMULAS!$H$26,IF(AH31=FORMULAS!$I$22,FORMULAS!$I$26,IF(AH31=FORMULAS!$J$22,FORMULAS!$J$26,IF(AH31=FORMULAS!$K$22,FORMULAS!$K$26,IF(AH31=FORMULAS!$L$22,FORMULAS!$L$26,IF(AH31=FORMULAS!$M$22,FORMULAS!$M$26))))),IF(AF31=FORMULAS!$H$27,IF(AH31=FORMULAS!$I$22,FORMULAS!$I$27,IF(AH31=FORMULAS!$J$22,FORMULAS!$J$27,IF(AH31=FORMULAS!$K$22,FORMULAS!$K$27,IF(AH31=FORMULAS!$L$22,FORMULAS!$K$27,IF(AH31=FORMULAS!$M$22,FORMULAS!$M$27))))),"")))))</f>
        <v>Bajo</v>
      </c>
      <c r="AJ31" s="108" t="s">
        <v>295</v>
      </c>
      <c r="AK31" s="107" t="s">
        <v>512</v>
      </c>
      <c r="AL31" s="107" t="s">
        <v>512</v>
      </c>
      <c r="AM31" s="107" t="s">
        <v>512</v>
      </c>
      <c r="AN31" s="107" t="s">
        <v>512</v>
      </c>
      <c r="AO31" s="107" t="s">
        <v>512</v>
      </c>
      <c r="AP31" s="234" t="s">
        <v>512</v>
      </c>
      <c r="AQ31" s="234" t="s">
        <v>512</v>
      </c>
    </row>
    <row r="32" spans="1:43" ht="51" x14ac:dyDescent="0.2">
      <c r="A32" s="108">
        <f t="shared" si="3"/>
        <v>17</v>
      </c>
      <c r="B32" s="107" t="s">
        <v>596</v>
      </c>
      <c r="C32" s="107" t="s">
        <v>607</v>
      </c>
      <c r="D32" s="107" t="s">
        <v>240</v>
      </c>
      <c r="E32" s="107" t="s">
        <v>333</v>
      </c>
      <c r="F32" s="107" t="s">
        <v>334</v>
      </c>
      <c r="G32" s="109" t="str">
        <f t="shared" si="4"/>
        <v>Posibilidad de pérdida Económica y Reputacional por la ineficiente gestión de control de legalidad debido a la falta de revisión de los actos administrativos a suscribir por el gerente.</v>
      </c>
      <c r="H32" s="109" t="s">
        <v>242</v>
      </c>
      <c r="I32" s="108">
        <v>24</v>
      </c>
      <c r="J32" s="109" t="str">
        <f>+IF(I32="","",IF(I32&lt;=FORMULAS!$I$5,FORMULAS!$G$5,IF(I32&lt;=FORMULAS!$I$6,FORMULAS!$G$6,IF(I32&lt;=FORMULAS!$I$7,FORMULAS!$G$7,IF(I32&lt;=FORMULAS!$I$8,FORMULAS!$G$8,IF(I32&gt;=FORMULAS!$H$9,FORMULAS!$G$9,""))))))</f>
        <v>La actividad que conlleva el riesgo se ejecuta de 3 a 24 veces por año</v>
      </c>
      <c r="K32" s="130">
        <f>+IF(J32="","",IF(J32=FORMULAS!$G$5,FORMULAS!$J$5,IF(J32=FORMULAS!$G$6,FORMULAS!$J$6,IF(J32=FORMULAS!$G$7,FORMULAS!$J$7,IF(J32=FORMULAS!$G$8,FORMULAS!$J$8,IF(J32=FORMULAS!$G$9,FORMULAS!$J$9))))))</f>
        <v>0.4</v>
      </c>
      <c r="L32" s="109" t="str">
        <f>+IF(J32="","",IF(J32=FORMULAS!$G$5,FORMULAS!$F$5,IF(J32=FORMULAS!$G$6,FORMULAS!$F$6,IF(J32=FORMULAS!$G$7,FORMULAS!$F$7,IF(J32=FORMULAS!$G$8,FORMULAS!$F$8,IF(J32=FORMULAS!$G$9,FORMULAS!$F$9))))))</f>
        <v>Baja</v>
      </c>
      <c r="M32" s="107" t="s">
        <v>261</v>
      </c>
      <c r="N32" s="131">
        <f>+IF(M32="","",IF(M32="N/A","",IF(OR(M32=FORMULAS!$H$14,M32=FORMULAS!$I$14),FORMULAS!$G$14,IF(OR(M32=FORMULAS!$H$15,M32=FORMULAS!$I$15),FORMULAS!$G$15,IF(OR(M32=FORMULAS!$H$16,M32=FORMULAS!$I$16),FORMULAS!$G34,IF(OR(M32=FORMULAS!$H$17,M32=FORMULAS!$I$17),FORMULAS!$G$17,IF(OR(M32=FORMULAS!$H$18,M32=FORMULAS!$I$18),FORMULAS!$G$18)))))))</f>
        <v>0.2</v>
      </c>
      <c r="O32" s="109" t="str">
        <f>+IF(M32="","",IF(M32="N/A","",IF(OR(M32=FORMULAS!$H$14,M32=FORMULAS!$I$14),FORMULAS!$F$14,IF(OR(M32=FORMULAS!$H$15,M32=FORMULAS!$I$15),FORMULAS!$F$15,IF(OR(M32=FORMULAS!$H$16,M32=FORMULAS!$I$16),FORMULAS!$F34,IF(OR(M32=FORMULAS!$H$17,M32=FORMULAS!$I$17),FORMULAS!$F$17,IF(OR(M32=FORMULAS!$H$18,M32=FORMULAS!$I$18),FORMULAS!$F$18)))))))</f>
        <v>Leve</v>
      </c>
      <c r="P32" s="109" t="str">
        <f>+IF(L32=FORMULAS!$H$23,IF(O32=FORMULAS!$I$22,FORMULAS!$I$23,IF(O32=FORMULAS!$J$22,FORMULAS!$J$23,IF(O32=FORMULAS!$K$22,FORMULAS!$K$23,IF(O32=FORMULAS!$L$22,FORMULAS!$L$23,IF(O32=FORMULAS!$M$22,FORMULAS!$M$23))))),IF(L32=FORMULAS!$H$24,IF(O32=FORMULAS!$I$22,FORMULAS!$I$24,IF(O32=FORMULAS!$J$22,FORMULAS!$J$24,IF(O32=FORMULAS!$K$22,FORMULAS!$K$24,IF(O32=FORMULAS!$L$22,FORMULAS!$L$24,IF(O32=FORMULAS!$M$22,FORMULAS!$M$24))))),IF(L32=FORMULAS!$H$25,IF(O32=FORMULAS!$I$22,FORMULAS!$I$25,IF(O32=FORMULAS!$J$22,FORMULAS!$J$25,IF(O32=FORMULAS!$K$22,FORMULAS!$K$25,IF(O32=FORMULAS!$L$22,FORMULAS!$L$25,IF(O32=FORMULAS!$M$22,FORMULAS!$M$25))))),IF(L32=FORMULAS!$H$26,IF(O32=FORMULAS!$I$22,FORMULAS!$I$26,IF(O32=FORMULAS!$J$22,FORMULAS!$J$26,IF(O32=FORMULAS!$K$22,FORMULAS!$K$26,IF(O32=FORMULAS!$L$22,FORMULAS!$L$26,IF(O32=FORMULAS!$M$22,FORMULAS!$M$26))))),IF(L32=FORMULAS!$H$27,IF(O32=FORMULAS!$I$22,FORMULAS!$I$27,IF(O32=FORMULAS!$J$22,FORMULAS!$J$27,IF(O32=FORMULAS!$K$22,FORMULAS!$K$27,IF(O32=FORMULAS!$L$22,FORMULAS!$L$27,IF(O32=FORMULAS!$M$22,FORMULAS!$M$27))))),"")))))</f>
        <v>Bajo</v>
      </c>
      <c r="Q32" s="108">
        <v>1</v>
      </c>
      <c r="R32" s="109" t="s">
        <v>424</v>
      </c>
      <c r="S32" s="159" t="s">
        <v>425</v>
      </c>
      <c r="T32" s="109" t="s">
        <v>426</v>
      </c>
      <c r="U32" s="159" t="str">
        <f t="shared" si="2"/>
        <v>La (el) profesional designado por la Jefa de la Oficina Asesora Jurídica se encarga de revisar los actos administrativos que deba suscribir el Gerente, de contenido jurídico y de competencia de la OAJ  y que sean remitidos para el respectivo visto bueno.</v>
      </c>
      <c r="V32" s="109" t="s">
        <v>9</v>
      </c>
      <c r="W32" s="131">
        <f>IF(V32=FORMULAS!$B$56,FORMULAS!$C$56,IF(V32=FORMULAS!$B$57,FORMULAS!$C$57,IF(V32=FORMULAS!$B$58,FORMULAS!$C$58," ")))</f>
        <v>0.25</v>
      </c>
      <c r="X32" s="109" t="str">
        <f>IF(V32=FORMULAS!$B$56,FORMULAS!$D$56,IF(V32=FORMULAS!$B$57,FORMULAS!$D$57,IF(V32=FORMULAS!$B$58,FORMULAS!$D$58," ")))</f>
        <v>Probabilidad</v>
      </c>
      <c r="Y32" s="109" t="s">
        <v>89</v>
      </c>
      <c r="Z32" s="131">
        <f>IF(Y32=FORMULAS!$B$61,FORMULAS!$C$56,IF(Y32=FORMULAS!$B$60,FORMULAS!$C$57," "))</f>
        <v>0.15</v>
      </c>
      <c r="AA32" s="109" t="s">
        <v>14</v>
      </c>
      <c r="AB32" s="109" t="s">
        <v>100</v>
      </c>
      <c r="AC32" s="109" t="s">
        <v>287</v>
      </c>
      <c r="AD32" s="131">
        <f t="shared" si="0"/>
        <v>0.4</v>
      </c>
      <c r="AE32" s="131">
        <f>IF(X32=FORMULAS!$D$57,$K32-($K32*AD32),$K32)</f>
        <v>0.24</v>
      </c>
      <c r="AF32" s="109" t="str">
        <f>IF(AE32&lt;=FORMULAS!$J$5,FORMULAS!$F$5,IF(AE32&lt;=FORMULAS!$J$6,FORMULAS!$F$6,IF(AE32&lt;=FORMULAS!$J$7,FORMULAS!$F$7,IF(AE32&lt;=FORMULAS!$J$8,FORMULAS!$F$8,IF(AE32&lt;=FORMULAS!$J$9,FORMULAS!$F$9," ")))))</f>
        <v>Baja</v>
      </c>
      <c r="AG32" s="131">
        <f>IF(X32=FORMULAS!$D$57,$N32-($N32*AD32),$N32)</f>
        <v>0.12</v>
      </c>
      <c r="AH32" s="109" t="str">
        <f>IF(AG32&lt;=FORMULAS!$G$14,FORMULAS!$F$14,IF(AG32&lt;=FORMULAS!$G$15,FORMULAS!$F$15,IF(AG32&lt;=FORMULAS!$G$16,FORMULAS!$F$16,IF(AG32&lt;=FORMULAS!$G$17,FORMULAS!$F$17,IF(AG32&lt;=FORMULAS!$G$18,FORMULAS!$F$18," ")))))</f>
        <v>Leve</v>
      </c>
      <c r="AI32" s="109" t="str">
        <f>+IF(AF32=FORMULAS!$H$23,IF(AH32=FORMULAS!$I$22,FORMULAS!$I$23,IF(AH32=FORMULAS!$J$22,FORMULAS!$J$23,IF(AH32=FORMULAS!$K$22,FORMULAS!$K$23,IF(AH32=FORMULAS!$L$22,FORMULAS!$L$23,IF(AH32=FORMULAS!$M$22,FORMULAS!$M$23))))),IF(AF32=FORMULAS!$H$24,IF(AH32=FORMULAS!$I$22,FORMULAS!$I$24,IF(AH32=FORMULAS!$J$22,FORMULAS!$J$24,IF(AH32=FORMULAS!$K$22,FORMULAS!$K$24,IF(AH32=FORMULAS!$L$22,FORMULAS!$L$24,IF(AH32=FORMULAS!$M$22,FORMULAS!$M$24))))),IF(AF32=FORMULAS!$H$25,IF(AH32=FORMULAS!$I$22,FORMULAS!$I$25,IF(AH32=FORMULAS!$J$22,FORMULAS!$J$25,IF(AH32=FORMULAS!$K$22,FORMULAS!$K$25,IF(AH32=FORMULAS!$L$22,FORMULAS!$L$25,IF(AH32=FORMULAS!$M$22,FORMULAS!$M$25))))),IF(AF32=FORMULAS!$H$26,IF(AH32=FORMULAS!$I$22,FORMULAS!$I$26,IF(AH32=FORMULAS!$J$22,FORMULAS!$J$26,IF(AH32=FORMULAS!$K$22,FORMULAS!$K$26,IF(AH32=FORMULAS!$L$22,FORMULAS!$L$26,IF(AH32=FORMULAS!$M$22,FORMULAS!$M$26))))),IF(AF32=FORMULAS!$H$27,IF(AH32=FORMULAS!$I$22,FORMULAS!$I$27,IF(AH32=FORMULAS!$J$22,FORMULAS!$J$27,IF(AH32=FORMULAS!$K$22,FORMULAS!$K$27,IF(AH32=FORMULAS!$L$22,FORMULAS!$K$27,IF(AH32=FORMULAS!$M$22,FORMULAS!$M$27))))),"")))))</f>
        <v>Bajo</v>
      </c>
      <c r="AJ32" s="108" t="s">
        <v>295</v>
      </c>
      <c r="AK32" s="107" t="s">
        <v>512</v>
      </c>
      <c r="AL32" s="107" t="s">
        <v>512</v>
      </c>
      <c r="AM32" s="107" t="s">
        <v>512</v>
      </c>
      <c r="AN32" s="107" t="s">
        <v>512</v>
      </c>
      <c r="AO32" s="107" t="s">
        <v>512</v>
      </c>
      <c r="AP32" s="234" t="s">
        <v>512</v>
      </c>
      <c r="AQ32" s="234" t="s">
        <v>512</v>
      </c>
    </row>
    <row r="33" spans="1:43" ht="63.75" x14ac:dyDescent="0.2">
      <c r="A33" s="108">
        <f t="shared" si="3"/>
        <v>18</v>
      </c>
      <c r="B33" s="107" t="s">
        <v>596</v>
      </c>
      <c r="C33" s="107" t="s">
        <v>607</v>
      </c>
      <c r="D33" s="107" t="s">
        <v>240</v>
      </c>
      <c r="E33" s="107" t="s">
        <v>335</v>
      </c>
      <c r="F33" s="107" t="s">
        <v>336</v>
      </c>
      <c r="G33" s="109" t="str">
        <f t="shared" si="4"/>
        <v xml:space="preserve">Posibilidad de pérdida Económica y Reputacional Debido a la no presentación ante el Comité Conciliación de la EFR.  de los casos objeto de estudio, para aprobación de recomendación, que sean recibidos de las diferentes instancias judiciales y extrajudiciales. </v>
      </c>
      <c r="H33" s="109" t="s">
        <v>242</v>
      </c>
      <c r="I33" s="108">
        <v>6</v>
      </c>
      <c r="J33" s="109" t="str">
        <f>+IF(I33="","",IF(I33&lt;=FORMULAS!$I$5,FORMULAS!$G$5,IF(I33&lt;=FORMULAS!$I$6,FORMULAS!$G$6,IF(I33&lt;=FORMULAS!$I$7,FORMULAS!$G$7,IF(I33&lt;=FORMULAS!$I$8,FORMULAS!$G$8,IF(I33&gt;=FORMULAS!$H$9,FORMULAS!$G$9,""))))))</f>
        <v>La actividad que conlleva el riesgo se ejecuta de 3 a 24 veces por año</v>
      </c>
      <c r="K33" s="130">
        <f>+IF(J33="","",IF(J33=FORMULAS!$G$5,FORMULAS!$J$5,IF(J33=FORMULAS!$G$6,FORMULAS!$J$6,IF(J33=FORMULAS!$G$7,FORMULAS!$J$7,IF(J33=FORMULAS!$G$8,FORMULAS!$J$8,IF(J33=FORMULAS!$G$9,FORMULAS!$J$9))))))</f>
        <v>0.4</v>
      </c>
      <c r="L33" s="109" t="str">
        <f>+IF(J33="","",IF(J33=FORMULAS!$G$5,FORMULAS!$F$5,IF(J33=FORMULAS!$G$6,FORMULAS!$F$6,IF(J33=FORMULAS!$G$7,FORMULAS!$F$7,IF(J33=FORMULAS!$G$8,FORMULAS!$F$8,IF(J33=FORMULAS!$G$9,FORMULAS!$F$9))))))</f>
        <v>Baja</v>
      </c>
      <c r="M33" s="107" t="s">
        <v>261</v>
      </c>
      <c r="N33" s="131">
        <f>+IF(M33="","",IF(M33="N/A","",IF(OR(M33=FORMULAS!$H$14,M33=FORMULAS!$I$14),FORMULAS!$G$14,IF(OR(M33=FORMULAS!$H$15,M33=FORMULAS!$I$15),FORMULAS!$G$15,IF(OR(M33=FORMULAS!$H$16,M33=FORMULAS!$I$16),FORMULAS!$G35,IF(OR(M33=FORMULAS!$H$17,M33=FORMULAS!$I$17),FORMULAS!$G$17,IF(OR(M33=FORMULAS!$H$18,M33=FORMULAS!$I$18),FORMULAS!$G$18)))))))</f>
        <v>0.2</v>
      </c>
      <c r="O33" s="109" t="str">
        <f>+IF(M33="","",IF(M33="N/A","",IF(OR(M33=FORMULAS!$H$14,M33=FORMULAS!$I$14),FORMULAS!$F$14,IF(OR(M33=FORMULAS!$H$15,M33=FORMULAS!$I$15),FORMULAS!$F$15,IF(OR(M33=FORMULAS!$H$16,M33=FORMULAS!$I$16),FORMULAS!$F35,IF(OR(M33=FORMULAS!$H$17,M33=FORMULAS!$I$17),FORMULAS!$F$17,IF(OR(M33=FORMULAS!$H$18,M33=FORMULAS!$I$18),FORMULAS!$F$18)))))))</f>
        <v>Leve</v>
      </c>
      <c r="P33" s="109" t="str">
        <f>+IF(L33=FORMULAS!$H$23,IF(O33=FORMULAS!$I$22,FORMULAS!$I$23,IF(O33=FORMULAS!$J$22,FORMULAS!$J$23,IF(O33=FORMULAS!$K$22,FORMULAS!$K$23,IF(O33=FORMULAS!$L$22,FORMULAS!$L$23,IF(O33=FORMULAS!$M$22,FORMULAS!$M$23))))),IF(L33=FORMULAS!$H$24,IF(O33=FORMULAS!$I$22,FORMULAS!$I$24,IF(O33=FORMULAS!$J$22,FORMULAS!$J$24,IF(O33=FORMULAS!$K$22,FORMULAS!$K$24,IF(O33=FORMULAS!$L$22,FORMULAS!$L$24,IF(O33=FORMULAS!$M$22,FORMULAS!$M$24))))),IF(L33=FORMULAS!$H$25,IF(O33=FORMULAS!$I$22,FORMULAS!$I$25,IF(O33=FORMULAS!$J$22,FORMULAS!$J$25,IF(O33=FORMULAS!$K$22,FORMULAS!$K$25,IF(O33=FORMULAS!$L$22,FORMULAS!$L$25,IF(O33=FORMULAS!$M$22,FORMULAS!$M$25))))),IF(L33=FORMULAS!$H$26,IF(O33=FORMULAS!$I$22,FORMULAS!$I$26,IF(O33=FORMULAS!$J$22,FORMULAS!$J$26,IF(O33=FORMULAS!$K$22,FORMULAS!$K$26,IF(O33=FORMULAS!$L$22,FORMULAS!$L$26,IF(O33=FORMULAS!$M$22,FORMULAS!$M$26))))),IF(L33=FORMULAS!$H$27,IF(O33=FORMULAS!$I$22,FORMULAS!$I$27,IF(O33=FORMULAS!$J$22,FORMULAS!$J$27,IF(O33=FORMULAS!$K$22,FORMULAS!$K$27,IF(O33=FORMULAS!$L$22,FORMULAS!$L$27,IF(O33=FORMULAS!$M$22,FORMULAS!$M$27))))),"")))))</f>
        <v>Bajo</v>
      </c>
      <c r="Q33" s="108">
        <v>1</v>
      </c>
      <c r="R33" s="109" t="s">
        <v>424</v>
      </c>
      <c r="S33" s="109" t="s">
        <v>427</v>
      </c>
      <c r="T33" s="109" t="s">
        <v>428</v>
      </c>
      <c r="U33" s="159" t="str">
        <f t="shared" si="2"/>
        <v xml:space="preserve">La (el) profesional designado por la Jefa de la Oficina Asesora Jurídica se encargará de presentar ante el comité de conciliación de la EFR, los casos objeto de estudio, para aprobación de recomendación que sean recibidos de las diferentes instancias judiciales y extrajudiciales. </v>
      </c>
      <c r="V33" s="109" t="s">
        <v>9</v>
      </c>
      <c r="W33" s="131">
        <f>IF(V33=FORMULAS!$B$56,FORMULAS!$C$56,IF(V33=FORMULAS!$B$57,FORMULAS!$C$57,IF(V33=FORMULAS!$B$58,FORMULAS!$C$58," ")))</f>
        <v>0.25</v>
      </c>
      <c r="X33" s="109" t="str">
        <f>IF(V33=FORMULAS!$B$56,FORMULAS!$D$56,IF(V33=FORMULAS!$B$57,FORMULAS!$D$57,IF(V33=FORMULAS!$B$58,FORMULAS!$D$58," ")))</f>
        <v>Probabilidad</v>
      </c>
      <c r="Y33" s="109" t="s">
        <v>89</v>
      </c>
      <c r="Z33" s="131">
        <f>IF(Y33=FORMULAS!$B$61,FORMULAS!$C$56,IF(Y33=FORMULAS!$B$60,FORMULAS!$C$57," "))</f>
        <v>0.15</v>
      </c>
      <c r="AA33" s="109" t="s">
        <v>14</v>
      </c>
      <c r="AB33" s="109" t="s">
        <v>100</v>
      </c>
      <c r="AC33" s="109" t="s">
        <v>287</v>
      </c>
      <c r="AD33" s="131">
        <f t="shared" si="0"/>
        <v>0.4</v>
      </c>
      <c r="AE33" s="131">
        <f>IF(X33=FORMULAS!$D$57,$K33-($K33*AD33),$K33)</f>
        <v>0.24</v>
      </c>
      <c r="AF33" s="109" t="str">
        <f>IF(AE33&lt;=FORMULAS!$J$5,FORMULAS!$F$5,IF(AE33&lt;=FORMULAS!$J$6,FORMULAS!$F$6,IF(AE33&lt;=FORMULAS!$J$7,FORMULAS!$F$7,IF(AE33&lt;=FORMULAS!$J$8,FORMULAS!$F$8,IF(AE33&lt;=FORMULAS!$J$9,FORMULAS!$F$9," ")))))</f>
        <v>Baja</v>
      </c>
      <c r="AG33" s="131">
        <f>IF(X33=FORMULAS!$D$57,$N33-($N33*AD33),$N33)</f>
        <v>0.12</v>
      </c>
      <c r="AH33" s="109" t="str">
        <f>IF(AG33&lt;=FORMULAS!$G$14,FORMULAS!$F$14,IF(AG33&lt;=FORMULAS!$G$15,FORMULAS!$F$15,IF(AG33&lt;=FORMULAS!$G$16,FORMULAS!$F$16,IF(AG33&lt;=FORMULAS!$G$17,FORMULAS!$F$17,IF(AG33&lt;=FORMULAS!$G$18,FORMULAS!$F$18," ")))))</f>
        <v>Leve</v>
      </c>
      <c r="AI33" s="109" t="str">
        <f>+IF(AF33=FORMULAS!$H$23,IF(AH33=FORMULAS!$I$22,FORMULAS!$I$23,IF(AH33=FORMULAS!$J$22,FORMULAS!$J$23,IF(AH33=FORMULAS!$K$22,FORMULAS!$K$23,IF(AH33=FORMULAS!$L$22,FORMULAS!$L$23,IF(AH33=FORMULAS!$M$22,FORMULAS!$M$23))))),IF(AF33=FORMULAS!$H$24,IF(AH33=FORMULAS!$I$22,FORMULAS!$I$24,IF(AH33=FORMULAS!$J$22,FORMULAS!$J$24,IF(AH33=FORMULAS!$K$22,FORMULAS!$K$24,IF(AH33=FORMULAS!$L$22,FORMULAS!$L$24,IF(AH33=FORMULAS!$M$22,FORMULAS!$M$24))))),IF(AF33=FORMULAS!$H$25,IF(AH33=FORMULAS!$I$22,FORMULAS!$I$25,IF(AH33=FORMULAS!$J$22,FORMULAS!$J$25,IF(AH33=FORMULAS!$K$22,FORMULAS!$K$25,IF(AH33=FORMULAS!$L$22,FORMULAS!$L$25,IF(AH33=FORMULAS!$M$22,FORMULAS!$M$25))))),IF(AF33=FORMULAS!$H$26,IF(AH33=FORMULAS!$I$22,FORMULAS!$I$26,IF(AH33=FORMULAS!$J$22,FORMULAS!$J$26,IF(AH33=FORMULAS!$K$22,FORMULAS!$K$26,IF(AH33=FORMULAS!$L$22,FORMULAS!$L$26,IF(AH33=FORMULAS!$M$22,FORMULAS!$M$26))))),IF(AF33=FORMULAS!$H$27,IF(AH33=FORMULAS!$I$22,FORMULAS!$I$27,IF(AH33=FORMULAS!$J$22,FORMULAS!$J$27,IF(AH33=FORMULAS!$K$22,FORMULAS!$K$27,IF(AH33=FORMULAS!$L$22,FORMULAS!$K$27,IF(AH33=FORMULAS!$M$22,FORMULAS!$M$27))))),"")))))</f>
        <v>Bajo</v>
      </c>
      <c r="AJ33" s="108" t="s">
        <v>295</v>
      </c>
      <c r="AK33" s="107" t="s">
        <v>512</v>
      </c>
      <c r="AL33" s="107" t="s">
        <v>512</v>
      </c>
      <c r="AM33" s="107" t="s">
        <v>512</v>
      </c>
      <c r="AN33" s="107" t="s">
        <v>512</v>
      </c>
      <c r="AO33" s="107" t="s">
        <v>512</v>
      </c>
      <c r="AP33" s="234" t="s">
        <v>512</v>
      </c>
      <c r="AQ33" s="234" t="s">
        <v>512</v>
      </c>
    </row>
    <row r="34" spans="1:43" ht="51" x14ac:dyDescent="0.2">
      <c r="A34" s="108">
        <f t="shared" si="3"/>
        <v>19</v>
      </c>
      <c r="B34" s="107" t="s">
        <v>596</v>
      </c>
      <c r="C34" s="107" t="s">
        <v>607</v>
      </c>
      <c r="D34" s="107" t="s">
        <v>240</v>
      </c>
      <c r="E34" s="107" t="s">
        <v>337</v>
      </c>
      <c r="F34" s="107" t="s">
        <v>338</v>
      </c>
      <c r="G34" s="109" t="str">
        <f t="shared" si="4"/>
        <v>Posibilidad de pérdida Económica y Reputacional Debido a la no revisión y seguimiento de los procesos judiciales en los que sea parte la EFR.</v>
      </c>
      <c r="H34" s="109" t="s">
        <v>242</v>
      </c>
      <c r="I34" s="108">
        <v>192</v>
      </c>
      <c r="J34" s="109" t="str">
        <f>+IF(I34="","",IF(I34&lt;=FORMULAS!$I$5,FORMULAS!$G$5,IF(I34&lt;=FORMULAS!$I$6,FORMULAS!$G$6,IF(I34&lt;=FORMULAS!$I$7,FORMULAS!$G$7,IF(I34&lt;=FORMULAS!$I$8,FORMULAS!$G$8,IF(I34&gt;=FORMULAS!$H$9,FORMULAS!$G$9,""))))))</f>
        <v>La actividad que conlleva el riesgo se ejecuta de 24 a 500 veces por año</v>
      </c>
      <c r="K34" s="130">
        <f>+IF(J34="","",IF(J34=FORMULAS!$G$5,FORMULAS!$J$5,IF(J34=FORMULAS!$G$6,FORMULAS!$J$6,IF(J34=FORMULAS!$G$7,FORMULAS!$J$7,IF(J34=FORMULAS!$G$8,FORMULAS!$J$8,IF(J34=FORMULAS!$G$9,FORMULAS!$J$9))))))</f>
        <v>0.6</v>
      </c>
      <c r="L34" s="109" t="str">
        <f>+IF(J34="","",IF(J34=FORMULAS!$G$5,FORMULAS!$F$5,IF(J34=FORMULAS!$G$6,FORMULAS!$F$6,IF(J34=FORMULAS!$G$7,FORMULAS!$F$7,IF(J34=FORMULAS!$G$8,FORMULAS!$F$8,IF(J34=FORMULAS!$G$9,FORMULAS!$F$9))))))</f>
        <v>Media</v>
      </c>
      <c r="M34" s="107" t="s">
        <v>261</v>
      </c>
      <c r="N34" s="131">
        <f>+IF(M34="","",IF(M34="N/A","",IF(OR(M34=FORMULAS!$H$14,M34=FORMULAS!$I$14),FORMULAS!$G$14,IF(OR(M34=FORMULAS!$H$15,M34=FORMULAS!$I$15),FORMULAS!$G$15,IF(OR(M34=FORMULAS!$H$16,M34=FORMULAS!$I$16),FORMULAS!$G36,IF(OR(M34=FORMULAS!$H$17,M34=FORMULAS!$I$17),FORMULAS!$G$17,IF(OR(M34=FORMULAS!$H$18,M34=FORMULAS!$I$18),FORMULAS!$G$18)))))))</f>
        <v>0.2</v>
      </c>
      <c r="O34" s="109" t="str">
        <f>+IF(M34="","",IF(M34="N/A","",IF(OR(M34=FORMULAS!$H$14,M34=FORMULAS!$I$14),FORMULAS!$F$14,IF(OR(M34=FORMULAS!$H$15,M34=FORMULAS!$I$15),FORMULAS!$F$15,IF(OR(M34=FORMULAS!$H$16,M34=FORMULAS!$I$16),FORMULAS!$F36,IF(OR(M34=FORMULAS!$H$17,M34=FORMULAS!$I$17),FORMULAS!$F$17,IF(OR(M34=FORMULAS!$H$18,M34=FORMULAS!$I$18),FORMULAS!$F$18)))))))</f>
        <v>Leve</v>
      </c>
      <c r="P34" s="109" t="str">
        <f>+IF(L34=FORMULAS!$H$23,IF(O34=FORMULAS!$I$22,FORMULAS!$I$23,IF(O34=FORMULAS!$J$22,FORMULAS!$J$23,IF(O34=FORMULAS!$K$22,FORMULAS!$K$23,IF(O34=FORMULAS!$L$22,FORMULAS!$L$23,IF(O34=FORMULAS!$M$22,FORMULAS!$M$23))))),IF(L34=FORMULAS!$H$24,IF(O34=FORMULAS!$I$22,FORMULAS!$I$24,IF(O34=FORMULAS!$J$22,FORMULAS!$J$24,IF(O34=FORMULAS!$K$22,FORMULAS!$K$24,IF(O34=FORMULAS!$L$22,FORMULAS!$L$24,IF(O34=FORMULAS!$M$22,FORMULAS!$M$24))))),IF(L34=FORMULAS!$H$25,IF(O34=FORMULAS!$I$22,FORMULAS!$I$25,IF(O34=FORMULAS!$J$22,FORMULAS!$J$25,IF(O34=FORMULAS!$K$22,FORMULAS!$K$25,IF(O34=FORMULAS!$L$22,FORMULAS!$L$25,IF(O34=FORMULAS!$M$22,FORMULAS!$M$25))))),IF(L34=FORMULAS!$H$26,IF(O34=FORMULAS!$I$22,FORMULAS!$I$26,IF(O34=FORMULAS!$J$22,FORMULAS!$J$26,IF(O34=FORMULAS!$K$22,FORMULAS!$K$26,IF(O34=FORMULAS!$L$22,FORMULAS!$L$26,IF(O34=FORMULAS!$M$22,FORMULAS!$M$26))))),IF(L34=FORMULAS!$H$27,IF(O34=FORMULAS!$I$22,FORMULAS!$I$27,IF(O34=FORMULAS!$J$22,FORMULAS!$J$27,IF(O34=FORMULAS!$K$22,FORMULAS!$K$27,IF(O34=FORMULAS!$L$22,FORMULAS!$L$27,IF(O34=FORMULAS!$M$22,FORMULAS!$M$27))))),"")))))</f>
        <v>Moderado</v>
      </c>
      <c r="Q34" s="108">
        <v>1</v>
      </c>
      <c r="R34" s="109" t="s">
        <v>424</v>
      </c>
      <c r="S34" s="109" t="s">
        <v>429</v>
      </c>
      <c r="T34" s="109" t="s">
        <v>430</v>
      </c>
      <c r="U34" s="159" t="str">
        <f t="shared" si="2"/>
        <v xml:space="preserve">La (el) profesional designado por la Jefa de la Oficina Asesora Jurídica se encargará de realizar la revisión y seguimiento de los procesos judiciales en los que sea parte la EFR, de manera periódica realizando el registro en la matriz respectiva.  </v>
      </c>
      <c r="V34" s="109" t="s">
        <v>9</v>
      </c>
      <c r="W34" s="131">
        <f>IF(V34=FORMULAS!$B$56,FORMULAS!$C$56,IF(V34=FORMULAS!$B$57,FORMULAS!$C$57,IF(V34=FORMULAS!$B$58,FORMULAS!$C$58," ")))</f>
        <v>0.25</v>
      </c>
      <c r="X34" s="109" t="str">
        <f>IF(V34=FORMULAS!$B$56,FORMULAS!$D$56,IF(V34=FORMULAS!$B$57,FORMULAS!$D$57,IF(V34=FORMULAS!$B$58,FORMULAS!$D$58," ")))</f>
        <v>Probabilidad</v>
      </c>
      <c r="Y34" s="109" t="s">
        <v>89</v>
      </c>
      <c r="Z34" s="131">
        <f>IF(Y34=FORMULAS!$B$61,FORMULAS!$C$56,IF(Y34=FORMULAS!$B$60,FORMULAS!$C$57," "))</f>
        <v>0.15</v>
      </c>
      <c r="AA34" s="109" t="s">
        <v>14</v>
      </c>
      <c r="AB34" s="109" t="s">
        <v>100</v>
      </c>
      <c r="AC34" s="109" t="s">
        <v>287</v>
      </c>
      <c r="AD34" s="131">
        <f t="shared" si="0"/>
        <v>0.4</v>
      </c>
      <c r="AE34" s="131">
        <f>IF(X34=FORMULAS!$D$57,$K34-($K34*AD34),$K34)</f>
        <v>0.36</v>
      </c>
      <c r="AF34" s="109" t="str">
        <f>IF(AE34&lt;=FORMULAS!$J$5,FORMULAS!$F$5,IF(AE34&lt;=FORMULAS!$J$6,FORMULAS!$F$6,IF(AE34&lt;=FORMULAS!$J$7,FORMULAS!$F$7,IF(AE34&lt;=FORMULAS!$J$8,FORMULAS!$F$8,IF(AE34&lt;=FORMULAS!$J$9,FORMULAS!$F$9," ")))))</f>
        <v>Baja</v>
      </c>
      <c r="AG34" s="131">
        <f>IF(X34=FORMULAS!$D$57,$N34-($N34*AD34),$N34)</f>
        <v>0.12</v>
      </c>
      <c r="AH34" s="109" t="str">
        <f>IF(AG34&lt;=FORMULAS!$G$14,FORMULAS!$F$14,IF(AG34&lt;=FORMULAS!$G$15,FORMULAS!$F$15,IF(AG34&lt;=FORMULAS!$G$16,FORMULAS!$F$16,IF(AG34&lt;=FORMULAS!$G$17,FORMULAS!$F$17,IF(AG34&lt;=FORMULAS!$G$18,FORMULAS!$F$18," ")))))</f>
        <v>Leve</v>
      </c>
      <c r="AI34" s="109" t="str">
        <f>+IF(AF34=FORMULAS!$H$23,IF(AH34=FORMULAS!$I$22,FORMULAS!$I$23,IF(AH34=FORMULAS!$J$22,FORMULAS!$J$23,IF(AH34=FORMULAS!$K$22,FORMULAS!$K$23,IF(AH34=FORMULAS!$L$22,FORMULAS!$L$23,IF(AH34=FORMULAS!$M$22,FORMULAS!$M$23))))),IF(AF34=FORMULAS!$H$24,IF(AH34=FORMULAS!$I$22,FORMULAS!$I$24,IF(AH34=FORMULAS!$J$22,FORMULAS!$J$24,IF(AH34=FORMULAS!$K$22,FORMULAS!$K$24,IF(AH34=FORMULAS!$L$22,FORMULAS!$L$24,IF(AH34=FORMULAS!$M$22,FORMULAS!$M$24))))),IF(AF34=FORMULAS!$H$25,IF(AH34=FORMULAS!$I$22,FORMULAS!$I$25,IF(AH34=FORMULAS!$J$22,FORMULAS!$J$25,IF(AH34=FORMULAS!$K$22,FORMULAS!$K$25,IF(AH34=FORMULAS!$L$22,FORMULAS!$L$25,IF(AH34=FORMULAS!$M$22,FORMULAS!$M$25))))),IF(AF34=FORMULAS!$H$26,IF(AH34=FORMULAS!$I$22,FORMULAS!$I$26,IF(AH34=FORMULAS!$J$22,FORMULAS!$J$26,IF(AH34=FORMULAS!$K$22,FORMULAS!$K$26,IF(AH34=FORMULAS!$L$22,FORMULAS!$L$26,IF(AH34=FORMULAS!$M$22,FORMULAS!$M$26))))),IF(AF34=FORMULAS!$H$27,IF(AH34=FORMULAS!$I$22,FORMULAS!$I$27,IF(AH34=FORMULAS!$J$22,FORMULAS!$J$27,IF(AH34=FORMULAS!$K$22,FORMULAS!$K$27,IF(AH34=FORMULAS!$L$22,FORMULAS!$K$27,IF(AH34=FORMULAS!$M$22,FORMULAS!$M$27))))),"")))))</f>
        <v>Bajo</v>
      </c>
      <c r="AJ34" s="108" t="s">
        <v>295</v>
      </c>
      <c r="AK34" s="107" t="s">
        <v>512</v>
      </c>
      <c r="AL34" s="107" t="s">
        <v>512</v>
      </c>
      <c r="AM34" s="107" t="s">
        <v>512</v>
      </c>
      <c r="AN34" s="107" t="s">
        <v>512</v>
      </c>
      <c r="AO34" s="107" t="s">
        <v>512</v>
      </c>
      <c r="AP34" s="234" t="s">
        <v>512</v>
      </c>
      <c r="AQ34" s="234" t="s">
        <v>512</v>
      </c>
    </row>
    <row r="35" spans="1:43" ht="51" x14ac:dyDescent="0.2">
      <c r="A35" s="108">
        <f t="shared" si="3"/>
        <v>20</v>
      </c>
      <c r="B35" s="107" t="s">
        <v>597</v>
      </c>
      <c r="C35" s="107" t="s">
        <v>609</v>
      </c>
      <c r="D35" s="108" t="s">
        <v>239</v>
      </c>
      <c r="E35" s="108" t="s">
        <v>339</v>
      </c>
      <c r="F35" s="107" t="s">
        <v>340</v>
      </c>
      <c r="G35" s="109" t="str">
        <f t="shared" si="4"/>
        <v>Posibilidad de pérdida Reputacional por el incumplimiento en la publicación del plan anual de adquisiciones de la EFR,  debido al desconocimiento de los lineamientos establecidos por la normatividad vigente aplicable.</v>
      </c>
      <c r="H35" s="109" t="s">
        <v>242</v>
      </c>
      <c r="I35" s="108">
        <v>1</v>
      </c>
      <c r="J35" s="109" t="str">
        <f>+IF(I35="","",IF(I35&lt;=FORMULAS!$I$5,FORMULAS!$G$5,IF(I35&lt;=FORMULAS!$I$6,FORMULAS!$G$6,IF(I35&lt;=FORMULAS!$I$7,FORMULAS!$G$7,IF(I35&lt;=FORMULAS!$I$8,FORMULAS!$G$8,IF(I35&gt;=FORMULAS!$H$9,FORMULAS!$G$9,""))))))</f>
        <v>La actividad que conlleva el riesgo se ejecuta como máximos 2 veces por año</v>
      </c>
      <c r="K35" s="130">
        <f>+IF(J35="","",IF(J35=FORMULAS!$G$5,FORMULAS!$J$5,IF(J35=FORMULAS!$G$6,FORMULAS!$J$6,IF(J35=FORMULAS!$G$7,FORMULAS!$J$7,IF(J35=FORMULAS!$G$8,FORMULAS!$J$8,IF(J35=FORMULAS!$G$9,FORMULAS!$J$9))))))</f>
        <v>0.2</v>
      </c>
      <c r="L35" s="109" t="str">
        <f>+IF(J35="","",IF(J35=FORMULAS!$G$5,FORMULAS!$F$5,IF(J35=FORMULAS!$G$6,FORMULAS!$F$6,IF(J35=FORMULAS!$G$7,FORMULAS!$F$7,IF(J35=FORMULAS!$G$8,FORMULAS!$F$8,IF(J35=FORMULAS!$G$9,FORMULAS!$F$9))))))</f>
        <v>Muy Baja</v>
      </c>
      <c r="M35" s="107" t="s">
        <v>266</v>
      </c>
      <c r="N35" s="131">
        <f>+IF(M35="","",IF(M35="N/A","",IF(OR(M35=FORMULAS!$H$14,M35=FORMULAS!$I$14),FORMULAS!$G$14,IF(OR(M35=FORMULAS!$H$15,M35=FORMULAS!$I$15),FORMULAS!$G$15,IF(OR(M35=FORMULAS!$H$16,M35=FORMULAS!$I$16),FORMULAS!$G38,IF(OR(M35=FORMULAS!$H$17,M35=FORMULAS!$I$17),FORMULAS!$G$17,IF(OR(M35=FORMULAS!$H$18,M35=FORMULAS!$I$18),FORMULAS!$G$18)))))))</f>
        <v>0.2</v>
      </c>
      <c r="O35" s="109" t="str">
        <f>+IF(M35="","",IF(M35="N/A","",IF(OR(M35=FORMULAS!$H$14,M35=FORMULAS!$I$14),FORMULAS!$F$14,IF(OR(M35=FORMULAS!$H$15,M35=FORMULAS!$I$15),FORMULAS!$F$15,IF(OR(M35=FORMULAS!$H$16,M35=FORMULAS!$I$16),FORMULAS!$F38,IF(OR(M35=FORMULAS!$H$17,M35=FORMULAS!$I$17),FORMULAS!$F$17,IF(OR(M35=FORMULAS!$H$18,M35=FORMULAS!$I$18),FORMULAS!$F$18)))))))</f>
        <v>Leve</v>
      </c>
      <c r="P35" s="109" t="str">
        <f>+IF(L35=FORMULAS!$H$23,IF(O35=FORMULAS!$I$22,FORMULAS!$I$23,IF(O35=FORMULAS!$J$22,FORMULAS!$J$23,IF(O35=FORMULAS!$K$22,FORMULAS!$K$23,IF(O35=FORMULAS!$L$22,FORMULAS!$L$23,IF(O35=FORMULAS!$M$22,FORMULAS!$M$23))))),IF(L35=FORMULAS!$H$24,IF(O35=FORMULAS!$I$22,FORMULAS!$I$24,IF(O35=FORMULAS!$J$22,FORMULAS!$J$24,IF(O35=FORMULAS!$K$22,FORMULAS!$K$24,IF(O35=FORMULAS!$L$22,FORMULAS!$L$24,IF(O35=FORMULAS!$M$22,FORMULAS!$M$24))))),IF(L35=FORMULAS!$H$25,IF(O35=FORMULAS!$I$22,FORMULAS!$I$25,IF(O35=FORMULAS!$J$22,FORMULAS!$J$25,IF(O35=FORMULAS!$K$22,FORMULAS!$K$25,IF(O35=FORMULAS!$L$22,FORMULAS!$L$25,IF(O35=FORMULAS!$M$22,FORMULAS!$M$25))))),IF(L35=FORMULAS!$H$26,IF(O35=FORMULAS!$I$22,FORMULAS!$I$26,IF(O35=FORMULAS!$J$22,FORMULAS!$J$26,IF(O35=FORMULAS!$K$22,FORMULAS!$K$26,IF(O35=FORMULAS!$L$22,FORMULAS!$L$26,IF(O35=FORMULAS!$M$22,FORMULAS!$M$26))))),IF(L35=FORMULAS!$H$27,IF(O35=FORMULAS!$I$22,FORMULAS!$I$27,IF(O35=FORMULAS!$J$22,FORMULAS!$J$27,IF(O35=FORMULAS!$K$22,FORMULAS!$K$27,IF(O35=FORMULAS!$L$22,FORMULAS!$L$27,IF(O35=FORMULAS!$M$22,FORMULAS!$M$27))))),"")))))</f>
        <v>Bajo</v>
      </c>
      <c r="Q35" s="108">
        <v>1</v>
      </c>
      <c r="R35" s="109" t="s">
        <v>431</v>
      </c>
      <c r="S35" s="109" t="s">
        <v>540</v>
      </c>
      <c r="T35" s="109" t="s">
        <v>432</v>
      </c>
      <c r="U35" s="159" t="str">
        <f t="shared" si="2"/>
        <v>El colaborador designado por la Dirección de Contratación verifica que el plan anual de adquisiciones se publiqué en la plataforma de SECOP II de acuerdo con los lineamientos establecidos por la normatividad vigente aplicable.</v>
      </c>
      <c r="V35" s="109" t="s">
        <v>9</v>
      </c>
      <c r="W35" s="131">
        <f>IF(V35=FORMULAS!$B$56,FORMULAS!$C$56,IF(V35=FORMULAS!$B$57,FORMULAS!$C$57,IF(V35=FORMULAS!$B$58,FORMULAS!$C$58," ")))</f>
        <v>0.25</v>
      </c>
      <c r="X35" s="109" t="str">
        <f>IF(V35=FORMULAS!$B$56,FORMULAS!$D$56,IF(V35=FORMULAS!$B$57,FORMULAS!$D$57,IF(V35=FORMULAS!$B$58,FORMULAS!$D$58," ")))</f>
        <v>Probabilidad</v>
      </c>
      <c r="Y35" s="109" t="s">
        <v>89</v>
      </c>
      <c r="Z35" s="131">
        <f>IF(Y35=FORMULAS!$B$61,FORMULAS!$C$56,IF(Y35=FORMULAS!$B$60,FORMULAS!$C$57," "))</f>
        <v>0.15</v>
      </c>
      <c r="AA35" s="109" t="s">
        <v>14</v>
      </c>
      <c r="AB35" s="109" t="s">
        <v>16</v>
      </c>
      <c r="AC35" s="109" t="s">
        <v>287</v>
      </c>
      <c r="AD35" s="131">
        <f t="shared" si="0"/>
        <v>0.4</v>
      </c>
      <c r="AE35" s="131">
        <f>IF(X35=FORMULAS!$D$57,$K35-($K35*AD35),$K35)</f>
        <v>0.12</v>
      </c>
      <c r="AF35" s="109" t="str">
        <f>IF(AE35&lt;=FORMULAS!$J$5,FORMULAS!$F$5,IF(AE35&lt;=FORMULAS!$J$6,FORMULAS!$F$6,IF(AE35&lt;=FORMULAS!$J$7,FORMULAS!$F$7,IF(AE35&lt;=FORMULAS!$J$8,FORMULAS!$F$8,IF(AE35&lt;=FORMULAS!$J$9,FORMULAS!$F$9," ")))))</f>
        <v>Muy Baja</v>
      </c>
      <c r="AG35" s="131">
        <f>IF(X35=FORMULAS!$D$57,$N35-($N35*AD35),$N35)</f>
        <v>0.12</v>
      </c>
      <c r="AH35" s="109" t="str">
        <f>IF(AG35&lt;=FORMULAS!$G$14,FORMULAS!$F$14,IF(AG35&lt;=FORMULAS!$G$15,FORMULAS!$F$15,IF(AG35&lt;=FORMULAS!$G$16,FORMULAS!$F$16,IF(AG35&lt;=FORMULAS!$G$17,FORMULAS!$F$17,IF(AG35&lt;=FORMULAS!$G$18,FORMULAS!$F$18," ")))))</f>
        <v>Leve</v>
      </c>
      <c r="AI35" s="109" t="str">
        <f>+IF(AF35=FORMULAS!$H$23,IF(AH35=FORMULAS!$I$22,FORMULAS!$I$23,IF(AH35=FORMULAS!$J$22,FORMULAS!$J$23,IF(AH35=FORMULAS!$K$22,FORMULAS!$K$23,IF(AH35=FORMULAS!$L$22,FORMULAS!$L$23,IF(AH35=FORMULAS!$M$22,FORMULAS!$M$23))))),IF(AF35=FORMULAS!$H$24,IF(AH35=FORMULAS!$I$22,FORMULAS!$I$24,IF(AH35=FORMULAS!$J$22,FORMULAS!$J$24,IF(AH35=FORMULAS!$K$22,FORMULAS!$K$24,IF(AH35=FORMULAS!$L$22,FORMULAS!$L$24,IF(AH35=FORMULAS!$M$22,FORMULAS!$M$24))))),IF(AF35=FORMULAS!$H$25,IF(AH35=FORMULAS!$I$22,FORMULAS!$I$25,IF(AH35=FORMULAS!$J$22,FORMULAS!$J$25,IF(AH35=FORMULAS!$K$22,FORMULAS!$K$25,IF(AH35=FORMULAS!$L$22,FORMULAS!$L$25,IF(AH35=FORMULAS!$M$22,FORMULAS!$M$25))))),IF(AF35=FORMULAS!$H$26,IF(AH35=FORMULAS!$I$22,FORMULAS!$I$26,IF(AH35=FORMULAS!$J$22,FORMULAS!$J$26,IF(AH35=FORMULAS!$K$22,FORMULAS!$K$26,IF(AH35=FORMULAS!$L$22,FORMULAS!$L$26,IF(AH35=FORMULAS!$M$22,FORMULAS!$M$26))))),IF(AF35=FORMULAS!$H$27,IF(AH35=FORMULAS!$I$22,FORMULAS!$I$27,IF(AH35=FORMULAS!$J$22,FORMULAS!$J$27,IF(AH35=FORMULAS!$K$22,FORMULAS!$K$27,IF(AH35=FORMULAS!$L$22,FORMULAS!$K$27,IF(AH35=FORMULAS!$M$22,FORMULAS!$M$27))))),"")))))</f>
        <v>Bajo</v>
      </c>
      <c r="AJ35" s="108" t="s">
        <v>295</v>
      </c>
      <c r="AK35" s="107" t="s">
        <v>512</v>
      </c>
      <c r="AL35" s="107" t="s">
        <v>512</v>
      </c>
      <c r="AM35" s="107" t="s">
        <v>512</v>
      </c>
      <c r="AN35" s="107" t="s">
        <v>512</v>
      </c>
      <c r="AO35" s="107" t="s">
        <v>512</v>
      </c>
      <c r="AP35" s="234" t="s">
        <v>512</v>
      </c>
      <c r="AQ35" s="234" t="s">
        <v>512</v>
      </c>
    </row>
    <row r="36" spans="1:43" ht="132.75" customHeight="1" x14ac:dyDescent="0.2">
      <c r="A36" s="257">
        <f t="shared" si="3"/>
        <v>21</v>
      </c>
      <c r="B36" s="264" t="s">
        <v>597</v>
      </c>
      <c r="C36" s="257" t="s">
        <v>609</v>
      </c>
      <c r="D36" s="257" t="s">
        <v>239</v>
      </c>
      <c r="E36" s="257" t="s">
        <v>341</v>
      </c>
      <c r="F36" s="264" t="s">
        <v>342</v>
      </c>
      <c r="G36" s="264" t="str">
        <f t="shared" si="4"/>
        <v>Posibilidad de pérdida Reputacional por adelantar contratos sin el cumplimiento, debido al desconocimiento de los requisitos legales de acuerdo con la modalidad de contratación establecida para cada proceso.</v>
      </c>
      <c r="H36" s="257" t="s">
        <v>242</v>
      </c>
      <c r="I36" s="257">
        <v>100</v>
      </c>
      <c r="J36" s="257" t="str">
        <f>+IF(I36="","",IF(I36&lt;=FORMULAS!$I$5,FORMULAS!$G$5,IF(I36&lt;=FORMULAS!$I$6,FORMULAS!$G$6,IF(I36&lt;=FORMULAS!$I$7,FORMULAS!$G$7,IF(I36&lt;=FORMULAS!$I$8,FORMULAS!$G$8,IF(I36&gt;=FORMULAS!$H$9,FORMULAS!$G$9,""))))))</f>
        <v>La actividad que conlleva el riesgo se ejecuta de 24 a 500 veces por año</v>
      </c>
      <c r="K36" s="270">
        <f>+IF(J36="","",IF(J36=FORMULAS!$G$5,FORMULAS!$J$5,IF(J36=FORMULAS!$G$6,FORMULAS!$J$6,IF(J36=FORMULAS!$G$7,FORMULAS!$J$7,IF(J36=FORMULAS!$G$8,FORMULAS!$J$8,IF(J36=FORMULAS!$G$9,FORMULAS!$J$9))))))</f>
        <v>0.6</v>
      </c>
      <c r="L36" s="257" t="str">
        <f>+IF(J36="","",IF(J36=FORMULAS!$G$5,FORMULAS!$F$5,IF(J36=FORMULAS!$G$6,FORMULAS!$F$6,IF(J36=FORMULAS!$G$7,FORMULAS!$F$7,IF(J36=FORMULAS!$G$8,FORMULAS!$F$8,IF(J36=FORMULAS!$G$9,FORMULAS!$F$9))))))</f>
        <v>Media</v>
      </c>
      <c r="M36" s="264" t="s">
        <v>266</v>
      </c>
      <c r="N36" s="271">
        <f>+IF(M36="","",IF(M36="N/A","",IF(OR(M36=FORMULAS!$H$14,M36=FORMULAS!$I$14),FORMULAS!$G$14,IF(OR(M36=FORMULAS!$H$15,M36=FORMULAS!$I$15),FORMULAS!$G$15,IF(OR(M36=FORMULAS!$H$16,M36=FORMULAS!$I$16),FORMULAS!$G39,IF(OR(M36=FORMULAS!$H$17,M36=FORMULAS!$I$17),FORMULAS!$G$17,IF(OR(M36=FORMULAS!$H$18,M36=FORMULAS!$I$18),FORMULAS!$G$18)))))))</f>
        <v>0.2</v>
      </c>
      <c r="O36" s="257" t="str">
        <f>+IF(M36="","",IF(M36="N/A","",IF(OR(M36=FORMULAS!$H$14,M36=FORMULAS!$I$14),FORMULAS!$F$14,IF(OR(M36=FORMULAS!$H$15,M36=FORMULAS!$I$15),FORMULAS!$F$15,IF(OR(M36=FORMULAS!$H$16,M36=FORMULAS!$I$16),FORMULAS!$F39,IF(OR(M36=FORMULAS!$H$17,M36=FORMULAS!$I$17),FORMULAS!$F$17,IF(OR(M36=FORMULAS!$H$18,M36=FORMULAS!$I$18),FORMULAS!$F$18)))))))</f>
        <v>Leve</v>
      </c>
      <c r="P36" s="257" t="str">
        <f>+IF(L36=FORMULAS!$H$23,IF(O36=FORMULAS!$I$22,FORMULAS!$I$23,IF(O36=FORMULAS!$J$22,FORMULAS!$J$23,IF(O36=FORMULAS!$K$22,FORMULAS!$K$23,IF(O36=FORMULAS!$L$22,FORMULAS!$L$23,IF(O36=FORMULAS!$M$22,FORMULAS!$M$23))))),IF(L36=FORMULAS!$H$24,IF(O36=FORMULAS!$I$22,FORMULAS!$I$24,IF(O36=FORMULAS!$J$22,FORMULAS!$J$24,IF(O36=FORMULAS!$K$22,FORMULAS!$K$24,IF(O36=FORMULAS!$L$22,FORMULAS!$L$24,IF(O36=FORMULAS!$M$22,FORMULAS!$M$24))))),IF(L36=FORMULAS!$H$25,IF(O36=FORMULAS!$I$22,FORMULAS!$I$25,IF(O36=FORMULAS!$J$22,FORMULAS!$J$25,IF(O36=FORMULAS!$K$22,FORMULAS!$K$25,IF(O36=FORMULAS!$L$22,FORMULAS!$L$25,IF(O36=FORMULAS!$M$22,FORMULAS!$M$25))))),IF(L36=FORMULAS!$H$26,IF(O36=FORMULAS!$I$22,FORMULAS!$I$26,IF(O36=FORMULAS!$J$22,FORMULAS!$J$26,IF(O36=FORMULAS!$K$22,FORMULAS!$K$26,IF(O36=FORMULAS!$L$22,FORMULAS!$L$26,IF(O36=FORMULAS!$M$22,FORMULAS!$M$26))))),IF(L36=FORMULAS!$H$27,IF(O36=FORMULAS!$I$22,FORMULAS!$I$27,IF(O36=FORMULAS!$J$22,FORMULAS!$J$27,IF(O36=FORMULAS!$K$22,FORMULAS!$K$27,IF(O36=FORMULAS!$L$22,FORMULAS!$L$27,IF(O36=FORMULAS!$M$22,FORMULAS!$M$27))))),"")))))</f>
        <v>Moderado</v>
      </c>
      <c r="Q36" s="108">
        <v>1</v>
      </c>
      <c r="R36" s="109" t="s">
        <v>433</v>
      </c>
      <c r="S36" s="109" t="s">
        <v>434</v>
      </c>
      <c r="T36" s="109" t="s">
        <v>435</v>
      </c>
      <c r="U36" s="159" t="str">
        <f t="shared" si="2"/>
        <v>El colaborador designado por la Dirección de Contratación  verifica que la documentación se encuentre cargada de acuerdo con las listas de chequeo  establecidas para cada proceso correspondiente dentro del trimestre.</v>
      </c>
      <c r="V36" s="109" t="s">
        <v>9</v>
      </c>
      <c r="W36" s="131">
        <f>IF(V36=FORMULAS!$B$56,FORMULAS!$C$56,IF(V36=FORMULAS!$B$57,FORMULAS!$C$57,IF(V36=FORMULAS!$B$58,FORMULAS!$C$58," ")))</f>
        <v>0.25</v>
      </c>
      <c r="X36" s="109" t="str">
        <f>IF(V36=FORMULAS!$B$56,FORMULAS!$D$56,IF(V36=FORMULAS!$B$57,FORMULAS!$D$57,IF(V36=FORMULAS!$B$58,FORMULAS!$D$58," ")))</f>
        <v>Probabilidad</v>
      </c>
      <c r="Y36" s="109" t="s">
        <v>89</v>
      </c>
      <c r="Z36" s="131">
        <f>IF(Y36=FORMULAS!$B$61,FORMULAS!$C$56,IF(Y36=FORMULAS!$B$60,FORMULAS!$C$57," "))</f>
        <v>0.15</v>
      </c>
      <c r="AA36" s="109" t="s">
        <v>14</v>
      </c>
      <c r="AB36" s="109" t="s">
        <v>16</v>
      </c>
      <c r="AC36" s="109" t="s">
        <v>287</v>
      </c>
      <c r="AD36" s="131">
        <f t="shared" si="0"/>
        <v>0.4</v>
      </c>
      <c r="AE36" s="131">
        <f>IF(X36=FORMULAS!$D$57,$K36-($K36*AD36),$K36)</f>
        <v>0.36</v>
      </c>
      <c r="AF36" s="109" t="str">
        <f>IF(AE36&lt;=FORMULAS!$J$5,FORMULAS!$F$5,IF(AE36&lt;=FORMULAS!$J$6,FORMULAS!$F$6,IF(AE36&lt;=FORMULAS!$J$7,FORMULAS!$F$7,IF(AE36&lt;=FORMULAS!$J$8,FORMULAS!$F$8,IF(AE36&lt;=FORMULAS!$J$9,FORMULAS!$F$9," ")))))</f>
        <v>Baja</v>
      </c>
      <c r="AG36" s="131">
        <f>IF(X36=FORMULAS!$D$57,$N36-($N36*AD36),$N36)</f>
        <v>0.12</v>
      </c>
      <c r="AH36" s="109" t="str">
        <f>IF(AG36&lt;=FORMULAS!$G$14,FORMULAS!$F$14,IF(AG36&lt;=FORMULAS!$G$15,FORMULAS!$F$15,IF(AG36&lt;=FORMULAS!$G$16,FORMULAS!$F$16,IF(AG36&lt;=FORMULAS!$G$17,FORMULAS!$F$17,IF(AG36&lt;=FORMULAS!$G$18,FORMULAS!$F$18," ")))))</f>
        <v>Leve</v>
      </c>
      <c r="AI36" s="257" t="str">
        <f>+IF(AF36=FORMULAS!$H$23,IF(AH36=FORMULAS!$I$22,FORMULAS!$I$23,IF(AH36=FORMULAS!$J$22,FORMULAS!$J$23,IF(AH36=FORMULAS!$K$22,FORMULAS!$K$23,IF(AH36=FORMULAS!$L$22,FORMULAS!$L$23,IF(AH36=FORMULAS!$M$22,FORMULAS!$M$23))))),IF(AF36=FORMULAS!$H$24,IF(AH36=FORMULAS!$I$22,FORMULAS!$I$24,IF(AH36=FORMULAS!$J$22,FORMULAS!$J$24,IF(AH36=FORMULAS!$K$22,FORMULAS!$K$24,IF(AH36=FORMULAS!$L$22,FORMULAS!$L$24,IF(AH36=FORMULAS!$M$22,FORMULAS!$M$24))))),IF(AF36=FORMULAS!$H$25,IF(AH36=FORMULAS!$I$22,FORMULAS!$I$25,IF(AH36=FORMULAS!$J$22,FORMULAS!$J$25,IF(AH36=FORMULAS!$K$22,FORMULAS!$K$25,IF(AH36=FORMULAS!$L$22,FORMULAS!$L$25,IF(AH36=FORMULAS!$M$22,FORMULAS!$M$25))))),IF(AF36=FORMULAS!$H$26,IF(AH36=FORMULAS!$I$22,FORMULAS!$I$26,IF(AH36=FORMULAS!$J$22,FORMULAS!$J$26,IF(AH36=FORMULAS!$K$22,FORMULAS!$K$26,IF(AH36=FORMULAS!$L$22,FORMULAS!$L$26,IF(AH36=FORMULAS!$M$22,FORMULAS!$M$26))))),IF(AF36=FORMULAS!$H$27,IF(AH36=FORMULAS!$I$22,FORMULAS!$I$27,IF(AH36=FORMULAS!$J$22,FORMULAS!$J$27,IF(AH36=FORMULAS!$K$22,FORMULAS!$K$27,IF(AH36=FORMULAS!$L$22,FORMULAS!$K$27,IF(AH36=FORMULAS!$M$22,FORMULAS!$M$27))))),"")))))</f>
        <v>Bajo</v>
      </c>
      <c r="AJ36" s="257" t="s">
        <v>295</v>
      </c>
      <c r="AK36" s="264" t="s">
        <v>512</v>
      </c>
      <c r="AL36" s="264" t="s">
        <v>512</v>
      </c>
      <c r="AM36" s="264" t="s">
        <v>512</v>
      </c>
      <c r="AN36" s="264" t="s">
        <v>512</v>
      </c>
      <c r="AO36" s="264" t="s">
        <v>512</v>
      </c>
      <c r="AP36" s="265" t="s">
        <v>512</v>
      </c>
      <c r="AQ36" s="265" t="s">
        <v>512</v>
      </c>
    </row>
    <row r="37" spans="1:43" ht="51" x14ac:dyDescent="0.2">
      <c r="A37" s="257"/>
      <c r="B37" s="259"/>
      <c r="C37" s="259"/>
      <c r="D37" s="259"/>
      <c r="E37" s="259"/>
      <c r="F37" s="267"/>
      <c r="G37" s="264"/>
      <c r="H37" s="257"/>
      <c r="I37" s="259"/>
      <c r="J37" s="257"/>
      <c r="K37" s="270"/>
      <c r="L37" s="257"/>
      <c r="M37" s="264"/>
      <c r="N37" s="271"/>
      <c r="O37" s="257"/>
      <c r="P37" s="257"/>
      <c r="Q37" s="108">
        <v>2</v>
      </c>
      <c r="R37" s="109" t="s">
        <v>436</v>
      </c>
      <c r="S37" s="109" t="s">
        <v>437</v>
      </c>
      <c r="T37" s="109" t="s">
        <v>438</v>
      </c>
      <c r="U37" s="159" t="str">
        <f t="shared" si="2"/>
        <v>Una vez el colaborador designado  que lleva el proceso contractual y verificada la documentación procede a cargar dicha información en la plataforma del SECOP II  de acuerdo con los lineamientos que establecen las guías para la contratación.</v>
      </c>
      <c r="V37" s="109" t="s">
        <v>9</v>
      </c>
      <c r="W37" s="131">
        <f>IF(V37=FORMULAS!$B$56,FORMULAS!$C$56,IF(V37=FORMULAS!$B$57,FORMULAS!$C$57,IF(V37=FORMULAS!$B$58,FORMULAS!$C$58," ")))</f>
        <v>0.25</v>
      </c>
      <c r="X37" s="109" t="str">
        <f>IF(V37=FORMULAS!$B$56,FORMULAS!$D$56,IF(V37=FORMULAS!$B$57,FORMULAS!$D$57,IF(V37=FORMULAS!$B$58,FORMULAS!$D$58," ")))</f>
        <v>Probabilidad</v>
      </c>
      <c r="Y37" s="109" t="s">
        <v>89</v>
      </c>
      <c r="Z37" s="131">
        <f>IF(Y37=FORMULAS!$B$61,FORMULAS!$C$56,IF(Y37=FORMULAS!$B$60,FORMULAS!$C$57," "))</f>
        <v>0.15</v>
      </c>
      <c r="AA37" s="109" t="s">
        <v>14</v>
      </c>
      <c r="AB37" s="109" t="s">
        <v>16</v>
      </c>
      <c r="AC37" s="109" t="s">
        <v>287</v>
      </c>
      <c r="AD37" s="131">
        <f t="shared" si="0"/>
        <v>0.4</v>
      </c>
      <c r="AE37" s="131">
        <f>IF(X36=FORMULAS!$D$57,$K36-($K36*AD37),$K36)</f>
        <v>0.36</v>
      </c>
      <c r="AF37" s="109" t="str">
        <f>IF(AE37&lt;=FORMULAS!$J$5,FORMULAS!$F$5,IF(AE37&lt;=FORMULAS!$J$6,FORMULAS!$F$6,IF(AE37&lt;=FORMULAS!$J$7,FORMULAS!$F$7,IF(AE37&lt;=FORMULAS!$J$8,FORMULAS!$F$8,IF(AE37&lt;=FORMULAS!$J$9,FORMULAS!$F$9," ")))))</f>
        <v>Baja</v>
      </c>
      <c r="AG37" s="131">
        <f>IF(X36=FORMULAS!$D$57,$N36-($N36*AD37),$N36)</f>
        <v>0.12</v>
      </c>
      <c r="AH37" s="109" t="str">
        <f>IF(AG37&lt;=FORMULAS!$G$14,FORMULAS!$F$14,IF(AG37&lt;=FORMULAS!$G$15,FORMULAS!$F$15,IF(AG37&lt;=FORMULAS!$G$16,FORMULAS!$F$16,IF(AG37&lt;=FORMULAS!$G$17,FORMULAS!$F$17,IF(AG37&lt;=FORMULAS!$G$18,FORMULAS!$F$18," ")))))</f>
        <v>Leve</v>
      </c>
      <c r="AI37" s="257"/>
      <c r="AJ37" s="257"/>
      <c r="AK37" s="264"/>
      <c r="AL37" s="264"/>
      <c r="AM37" s="264"/>
      <c r="AN37" s="264"/>
      <c r="AO37" s="264"/>
      <c r="AP37" s="265"/>
      <c r="AQ37" s="265"/>
    </row>
    <row r="38" spans="1:43" ht="51" x14ac:dyDescent="0.2">
      <c r="A38" s="108">
        <f>+A36+1</f>
        <v>22</v>
      </c>
      <c r="B38" s="107" t="s">
        <v>597</v>
      </c>
      <c r="C38" s="107" t="s">
        <v>609</v>
      </c>
      <c r="D38" s="109" t="s">
        <v>239</v>
      </c>
      <c r="E38" s="109" t="s">
        <v>343</v>
      </c>
      <c r="F38" s="107" t="s">
        <v>344</v>
      </c>
      <c r="G38" s="109" t="str">
        <f t="shared" si="4"/>
        <v xml:space="preserve">Posibilidad de pérdida Reputacional por la no publicación o publicación extemporánea de los documentos precontractuales, contractuales y postcontractual en la plataforma SECOP II, debido al desconocimiento de lo establecido en el Decreto 1082 de 2015. </v>
      </c>
      <c r="H38" s="109" t="s">
        <v>242</v>
      </c>
      <c r="I38" s="108">
        <v>100</v>
      </c>
      <c r="J38" s="109" t="str">
        <f>+IF(I38="","",IF(I38&lt;=FORMULAS!$I$5,FORMULAS!$G$5,IF(I38&lt;=FORMULAS!$I$6,FORMULAS!$G$6,IF(I38&lt;=FORMULAS!$I$7,FORMULAS!$G$7,IF(I38&lt;=FORMULAS!$I$8,FORMULAS!$G$8,IF(I38&gt;=FORMULAS!$H$9,FORMULAS!$G$9,""))))))</f>
        <v>La actividad que conlleva el riesgo se ejecuta de 24 a 500 veces por año</v>
      </c>
      <c r="K38" s="130">
        <f>+IF(J38="","",IF(J38=FORMULAS!$G$5,FORMULAS!$J$5,IF(J38=FORMULAS!$G$6,FORMULAS!$J$6,IF(J38=FORMULAS!$G$7,FORMULAS!$J$7,IF(J38=FORMULAS!$G$8,FORMULAS!$J$8,IF(J38=FORMULAS!$G$9,FORMULAS!$J$9))))))</f>
        <v>0.6</v>
      </c>
      <c r="L38" s="109" t="str">
        <f>+IF(J38="","",IF(J38=FORMULAS!$G$5,FORMULAS!$F$5,IF(J38=FORMULAS!$G$6,FORMULAS!$F$6,IF(J38=FORMULAS!$G$7,FORMULAS!$F$7,IF(J38=FORMULAS!$G$8,FORMULAS!$F$8,IF(J38=FORMULAS!$G$9,FORMULAS!$F$9))))))</f>
        <v>Media</v>
      </c>
      <c r="M38" s="107" t="s">
        <v>266</v>
      </c>
      <c r="N38" s="131">
        <f>+IF(M38="","",IF(M38="N/A","",IF(OR(M38=FORMULAS!$H$14,M38=FORMULAS!$I$14),FORMULAS!$G$14,IF(OR(M38=FORMULAS!$H$15,M38=FORMULAS!$I$15),FORMULAS!$G$15,IF(OR(M38=FORMULAS!$H$16,M38=FORMULAS!$I$16),FORMULAS!$G41,IF(OR(M38=FORMULAS!$H$17,M38=FORMULAS!$I$17),FORMULAS!$G$17,IF(OR(M38=FORMULAS!$H$18,M38=FORMULAS!$I$18),FORMULAS!$G$18)))))))</f>
        <v>0.2</v>
      </c>
      <c r="O38" s="109" t="str">
        <f>+IF(M38="","",IF(M38="N/A","",IF(OR(M38=FORMULAS!$H$14,M38=FORMULAS!$I$14),FORMULAS!$F$14,IF(OR(M38=FORMULAS!$H$15,M38=FORMULAS!$I$15),FORMULAS!$F$15,IF(OR(M38=FORMULAS!$H$16,M38=FORMULAS!$I$16),FORMULAS!$F41,IF(OR(M38=FORMULAS!$H$17,M38=FORMULAS!$I$17),FORMULAS!$F$17,IF(OR(M38=FORMULAS!$H$18,M38=FORMULAS!$I$18),FORMULAS!$F$18)))))))</f>
        <v>Leve</v>
      </c>
      <c r="P38" s="109" t="str">
        <f>+IF(L38=FORMULAS!$H$23,IF(O38=FORMULAS!$I$22,FORMULAS!$I$23,IF(O38=FORMULAS!$J$22,FORMULAS!$J$23,IF(O38=FORMULAS!$K$22,FORMULAS!$K$23,IF(O38=FORMULAS!$L$22,FORMULAS!$L$23,IF(O38=FORMULAS!$M$22,FORMULAS!$M$23))))),IF(L38=FORMULAS!$H$24,IF(O38=FORMULAS!$I$22,FORMULAS!$I$24,IF(O38=FORMULAS!$J$22,FORMULAS!$J$24,IF(O38=FORMULAS!$K$22,FORMULAS!$K$24,IF(O38=FORMULAS!$L$22,FORMULAS!$L$24,IF(O38=FORMULAS!$M$22,FORMULAS!$M$24))))),IF(L38=FORMULAS!$H$25,IF(O38=FORMULAS!$I$22,FORMULAS!$I$25,IF(O38=FORMULAS!$J$22,FORMULAS!$J$25,IF(O38=FORMULAS!$K$22,FORMULAS!$K$25,IF(O38=FORMULAS!$L$22,FORMULAS!$L$25,IF(O38=FORMULAS!$M$22,FORMULAS!$M$25))))),IF(L38=FORMULAS!$H$26,IF(O38=FORMULAS!$I$22,FORMULAS!$I$26,IF(O38=FORMULAS!$J$22,FORMULAS!$J$26,IF(O38=FORMULAS!$K$22,FORMULAS!$K$26,IF(O38=FORMULAS!$L$22,FORMULAS!$L$26,IF(O38=FORMULAS!$M$22,FORMULAS!$M$26))))),IF(L38=FORMULAS!$H$27,IF(O38=FORMULAS!$I$22,FORMULAS!$I$27,IF(O38=FORMULAS!$J$22,FORMULAS!$J$27,IF(O38=FORMULAS!$K$22,FORMULAS!$K$27,IF(O38=FORMULAS!$L$22,FORMULAS!$L$27,IF(O38=FORMULAS!$M$22,FORMULAS!$M$27))))),"")))))</f>
        <v>Moderado</v>
      </c>
      <c r="Q38" s="108">
        <v>1</v>
      </c>
      <c r="R38" s="109" t="s">
        <v>541</v>
      </c>
      <c r="S38" s="109" t="s">
        <v>439</v>
      </c>
      <c r="T38" s="109" t="s">
        <v>440</v>
      </c>
      <c r="U38" s="159" t="str">
        <f t="shared" si="2"/>
        <v xml:space="preserve">El colaborador designado que lleva el proceso contractual carga oportunamente la documentación en la plataforma del SECOP II  de acuerdo con los tiempos establecidos por el Decreto 1082 de 2015. </v>
      </c>
      <c r="V38" s="109" t="s">
        <v>9</v>
      </c>
      <c r="W38" s="131">
        <f>IF(V38=FORMULAS!$B$56,FORMULAS!$C$56,IF(V38=FORMULAS!$B$57,FORMULAS!$C$57,IF(V38=FORMULAS!$B$58,FORMULAS!$C$58," ")))</f>
        <v>0.25</v>
      </c>
      <c r="X38" s="109" t="str">
        <f>IF(V38=FORMULAS!$B$56,FORMULAS!$D$56,IF(V38=FORMULAS!$B$57,FORMULAS!$D$57,IF(V38=FORMULAS!$B$58,FORMULAS!$D$58," ")))</f>
        <v>Probabilidad</v>
      </c>
      <c r="Y38" s="109" t="s">
        <v>89</v>
      </c>
      <c r="Z38" s="131">
        <f>IF(Y38=FORMULAS!$B$61,FORMULAS!$C$56,IF(Y38=FORMULAS!$B$60,FORMULAS!$C$57," "))</f>
        <v>0.15</v>
      </c>
      <c r="AA38" s="109" t="s">
        <v>14</v>
      </c>
      <c r="AB38" s="109" t="s">
        <v>16</v>
      </c>
      <c r="AC38" s="109" t="s">
        <v>287</v>
      </c>
      <c r="AD38" s="131">
        <f t="shared" si="0"/>
        <v>0.4</v>
      </c>
      <c r="AE38" s="131">
        <f>IF(X38=FORMULAS!$D$57,$K38-($K38*AD38),$K38)</f>
        <v>0.36</v>
      </c>
      <c r="AF38" s="109" t="str">
        <f>IF(AE38&lt;=FORMULAS!$J$5,FORMULAS!$F$5,IF(AE38&lt;=FORMULAS!$J$6,FORMULAS!$F$6,IF(AE38&lt;=FORMULAS!$J$7,FORMULAS!$F$7,IF(AE38&lt;=FORMULAS!$J$8,FORMULAS!$F$8,IF(AE38&lt;=FORMULAS!$J$9,FORMULAS!$F$9," ")))))</f>
        <v>Baja</v>
      </c>
      <c r="AG38" s="131">
        <f>IF(X38=FORMULAS!$D$57,$N38-($N38*AD38),$N38)</f>
        <v>0.12</v>
      </c>
      <c r="AH38" s="109" t="str">
        <f>IF(AG38&lt;=FORMULAS!$G$14,FORMULAS!$F$14,IF(AG38&lt;=FORMULAS!$G$15,FORMULAS!$F$15,IF(AG38&lt;=FORMULAS!$G$16,FORMULAS!$F$16,IF(AG38&lt;=FORMULAS!$G$17,FORMULAS!$F$17,IF(AG38&lt;=FORMULAS!$G$18,FORMULAS!$F$18," ")))))</f>
        <v>Leve</v>
      </c>
      <c r="AI38" s="109" t="str">
        <f>+IF(AF38=FORMULAS!$H$23,IF(AH38=FORMULAS!$I$22,FORMULAS!$I$23,IF(AH38=FORMULAS!$J$22,FORMULAS!$J$23,IF(AH38=FORMULAS!$K$22,FORMULAS!$K$23,IF(AH38=FORMULAS!$L$22,FORMULAS!$L$23,IF(AH38=FORMULAS!$M$22,FORMULAS!$M$23))))),IF(AF38=FORMULAS!$H$24,IF(AH38=FORMULAS!$I$22,FORMULAS!$I$24,IF(AH38=FORMULAS!$J$22,FORMULAS!$J$24,IF(AH38=FORMULAS!$K$22,FORMULAS!$K$24,IF(AH38=FORMULAS!$L$22,FORMULAS!$L$24,IF(AH38=FORMULAS!$M$22,FORMULAS!$M$24))))),IF(AF38=FORMULAS!$H$25,IF(AH38=FORMULAS!$I$22,FORMULAS!$I$25,IF(AH38=FORMULAS!$J$22,FORMULAS!$J$25,IF(AH38=FORMULAS!$K$22,FORMULAS!$K$25,IF(AH38=FORMULAS!$L$22,FORMULAS!$L$25,IF(AH38=FORMULAS!$M$22,FORMULAS!$M$25))))),IF(AF38=FORMULAS!$H$26,IF(AH38=FORMULAS!$I$22,FORMULAS!$I$26,IF(AH38=FORMULAS!$J$22,FORMULAS!$J$26,IF(AH38=FORMULAS!$K$22,FORMULAS!$K$26,IF(AH38=FORMULAS!$L$22,FORMULAS!$L$26,IF(AH38=FORMULAS!$M$22,FORMULAS!$M$26))))),IF(AF38=FORMULAS!$H$27,IF(AH38=FORMULAS!$I$22,FORMULAS!$I$27,IF(AH38=FORMULAS!$J$22,FORMULAS!$J$27,IF(AH38=FORMULAS!$K$22,FORMULAS!$K$27,IF(AH38=FORMULAS!$L$22,FORMULAS!$K$27,IF(AH38=FORMULAS!$M$22,FORMULAS!$M$27))))),"")))))</f>
        <v>Bajo</v>
      </c>
      <c r="AJ38" s="108" t="s">
        <v>295</v>
      </c>
      <c r="AK38" s="107" t="s">
        <v>512</v>
      </c>
      <c r="AL38" s="107" t="s">
        <v>512</v>
      </c>
      <c r="AM38" s="107" t="s">
        <v>512</v>
      </c>
      <c r="AN38" s="107" t="s">
        <v>512</v>
      </c>
      <c r="AO38" s="107" t="s">
        <v>512</v>
      </c>
      <c r="AP38" s="234" t="s">
        <v>512</v>
      </c>
      <c r="AQ38" s="234" t="s">
        <v>512</v>
      </c>
    </row>
    <row r="39" spans="1:43" ht="76.5" x14ac:dyDescent="0.2">
      <c r="A39" s="108">
        <f t="shared" si="3"/>
        <v>23</v>
      </c>
      <c r="B39" s="107" t="s">
        <v>597</v>
      </c>
      <c r="C39" s="107" t="s">
        <v>609</v>
      </c>
      <c r="D39" s="109" t="s">
        <v>240</v>
      </c>
      <c r="E39" s="109" t="s">
        <v>345</v>
      </c>
      <c r="F39" s="107" t="s">
        <v>346</v>
      </c>
      <c r="G39" s="109" t="str">
        <f t="shared" si="4"/>
        <v xml:space="preserve">Posibilidad de pérdida Económica y Reputacional  por la no rendición o rendición extemporánea de los informes requeridos por los organismos de control a cargo de la Dirección de Contratación, debido al desconocimiento de los tiempos y requisitos establecidos por los entes de control. 
 </v>
      </c>
      <c r="H39" s="109" t="s">
        <v>242</v>
      </c>
      <c r="I39" s="108">
        <v>20</v>
      </c>
      <c r="J39" s="109" t="str">
        <f>+IF(I39="","",IF(I39&lt;=FORMULAS!$I$5,FORMULAS!$G$5,IF(I39&lt;=FORMULAS!$I$6,FORMULAS!$G$6,IF(I39&lt;=FORMULAS!$I$7,FORMULAS!$G$7,IF(I39&lt;=FORMULAS!$I$8,FORMULAS!$G$8,IF(I39&gt;=FORMULAS!$H$9,FORMULAS!$G$9,""))))))</f>
        <v>La actividad que conlleva el riesgo se ejecuta de 3 a 24 veces por año</v>
      </c>
      <c r="K39" s="130">
        <f>+IF(J39="","",IF(J39=FORMULAS!$G$5,FORMULAS!$J$5,IF(J39=FORMULAS!$G$6,FORMULAS!$J$6,IF(J39=FORMULAS!$G$7,FORMULAS!$J$7,IF(J39=FORMULAS!$G$8,FORMULAS!$J$8,IF(J39=FORMULAS!$G$9,FORMULAS!$J$9))))))</f>
        <v>0.4</v>
      </c>
      <c r="L39" s="109" t="str">
        <f>+IF(J39="","",IF(J39=FORMULAS!$G$5,FORMULAS!$F$5,IF(J39=FORMULAS!$G$6,FORMULAS!$F$6,IF(J39=FORMULAS!$G$7,FORMULAS!$F$7,IF(J39=FORMULAS!$G$8,FORMULAS!$F$8,IF(J39=FORMULAS!$G$9,FORMULAS!$F$9))))))</f>
        <v>Baja</v>
      </c>
      <c r="M39" s="107" t="s">
        <v>266</v>
      </c>
      <c r="N39" s="131">
        <f>+IF(M39="","",IF(M39="N/A","",IF(OR(M39=FORMULAS!$H$14,M39=FORMULAS!$I$14),FORMULAS!$G$14,IF(OR(M39=FORMULAS!$H$15,M39=FORMULAS!$I$15),FORMULAS!$G$15,IF(OR(M39=FORMULAS!$H$16,M39=FORMULAS!$I$16),FORMULAS!$G42,IF(OR(M39=FORMULAS!$H$17,M39=FORMULAS!$I$17),FORMULAS!$G$17,IF(OR(M39=FORMULAS!$H$18,M39=FORMULAS!$I$18),FORMULAS!$G$18)))))))</f>
        <v>0.2</v>
      </c>
      <c r="O39" s="109" t="str">
        <f>+IF(M39="","",IF(M39="N/A","",IF(OR(M39=FORMULAS!$H$14,M39=FORMULAS!$I$14),FORMULAS!$F$14,IF(OR(M39=FORMULAS!$H$15,M39=FORMULAS!$I$15),FORMULAS!$F$15,IF(OR(M39=FORMULAS!$H$16,M39=FORMULAS!$I$16),FORMULAS!$F42,IF(OR(M39=FORMULAS!$H$17,M39=FORMULAS!$I$17),FORMULAS!$F$17,IF(OR(M39=FORMULAS!$H$18,M39=FORMULAS!$I$18),FORMULAS!$F$18)))))))</f>
        <v>Leve</v>
      </c>
      <c r="P39" s="109" t="str">
        <f>+IF(L39=FORMULAS!$H$23,IF(O39=FORMULAS!$I$22,FORMULAS!$I$23,IF(O39=FORMULAS!$J$22,FORMULAS!$J$23,IF(O39=FORMULAS!$K$22,FORMULAS!$K$23,IF(O39=FORMULAS!$L$22,FORMULAS!$L$23,IF(O39=FORMULAS!$M$22,FORMULAS!$M$23))))),IF(L39=FORMULAS!$H$24,IF(O39=FORMULAS!$I$22,FORMULAS!$I$24,IF(O39=FORMULAS!$J$22,FORMULAS!$J$24,IF(O39=FORMULAS!$K$22,FORMULAS!$K$24,IF(O39=FORMULAS!$L$22,FORMULAS!$L$24,IF(O39=FORMULAS!$M$22,FORMULAS!$M$24))))),IF(L39=FORMULAS!$H$25,IF(O39=FORMULAS!$I$22,FORMULAS!$I$25,IF(O39=FORMULAS!$J$22,FORMULAS!$J$25,IF(O39=FORMULAS!$K$22,FORMULAS!$K$25,IF(O39=FORMULAS!$L$22,FORMULAS!$L$25,IF(O39=FORMULAS!$M$22,FORMULAS!$M$25))))),IF(L39=FORMULAS!$H$26,IF(O39=FORMULAS!$I$22,FORMULAS!$I$26,IF(O39=FORMULAS!$J$22,FORMULAS!$J$26,IF(O39=FORMULAS!$K$22,FORMULAS!$K$26,IF(O39=FORMULAS!$L$22,FORMULAS!$L$26,IF(O39=FORMULAS!$M$22,FORMULAS!$M$26))))),IF(L39=FORMULAS!$H$27,IF(O39=FORMULAS!$I$22,FORMULAS!$I$27,IF(O39=FORMULAS!$J$22,FORMULAS!$J$27,IF(O39=FORMULAS!$K$22,FORMULAS!$K$27,IF(O39=FORMULAS!$L$22,FORMULAS!$L$27,IF(O39=FORMULAS!$M$22,FORMULAS!$M$27))))),"")))))</f>
        <v>Bajo</v>
      </c>
      <c r="Q39" s="108">
        <v>1</v>
      </c>
      <c r="R39" s="109" t="s">
        <v>441</v>
      </c>
      <c r="S39" s="109" t="s">
        <v>442</v>
      </c>
      <c r="T39" s="109" t="s">
        <v>443</v>
      </c>
      <c r="U39" s="159" t="str">
        <f t="shared" si="2"/>
        <v xml:space="preserve">El colaborador designado se encarga de verificar las fechas que establecidas por los entes de control para la realizar la rendición  de los informes y así mismo reportar en dichos tiempos </v>
      </c>
      <c r="V39" s="109" t="s">
        <v>9</v>
      </c>
      <c r="W39" s="131">
        <f>IF(V39=FORMULAS!$B$56,FORMULAS!$C$56,IF(V39=FORMULAS!$B$57,FORMULAS!$C$57,IF(V39=FORMULAS!$B$58,FORMULAS!$C$58," ")))</f>
        <v>0.25</v>
      </c>
      <c r="X39" s="109" t="str">
        <f>IF(V39=FORMULAS!$B$56,FORMULAS!$D$56,IF(V39=FORMULAS!$B$57,FORMULAS!$D$57,IF(V39=FORMULAS!$B$58,FORMULAS!$D$58," ")))</f>
        <v>Probabilidad</v>
      </c>
      <c r="Y39" s="109" t="s">
        <v>89</v>
      </c>
      <c r="Z39" s="131">
        <f>IF(Y39=FORMULAS!$B$61,FORMULAS!$C$56,IF(Y39=FORMULAS!$B$60,FORMULAS!$C$57," "))</f>
        <v>0.15</v>
      </c>
      <c r="AA39" s="109" t="s">
        <v>14</v>
      </c>
      <c r="AB39" s="109" t="s">
        <v>16</v>
      </c>
      <c r="AC39" s="109" t="s">
        <v>287</v>
      </c>
      <c r="AD39" s="131">
        <f t="shared" si="0"/>
        <v>0.4</v>
      </c>
      <c r="AE39" s="131">
        <f>IF(X39=FORMULAS!$D$57,$K39-($K39*AD39),$K39)</f>
        <v>0.24</v>
      </c>
      <c r="AF39" s="109" t="str">
        <f>IF(AE39&lt;=FORMULAS!$J$5,FORMULAS!$F$5,IF(AE39&lt;=FORMULAS!$J$6,FORMULAS!$F$6,IF(AE39&lt;=FORMULAS!$J$7,FORMULAS!$F$7,IF(AE39&lt;=FORMULAS!$J$8,FORMULAS!$F$8,IF(AE39&lt;=FORMULAS!$J$9,FORMULAS!$F$9," ")))))</f>
        <v>Baja</v>
      </c>
      <c r="AG39" s="131">
        <f>IF(X39=FORMULAS!$D$57,$N39-($N39*AD39),$N39)</f>
        <v>0.12</v>
      </c>
      <c r="AH39" s="109" t="str">
        <f>IF(AG39&lt;=FORMULAS!$G$14,FORMULAS!$F$14,IF(AG39&lt;=FORMULAS!$G$15,FORMULAS!$F$15,IF(AG39&lt;=FORMULAS!$G$16,FORMULAS!$F$16,IF(AG39&lt;=FORMULAS!$G$17,FORMULAS!$F$17,IF(AG39&lt;=FORMULAS!$G$18,FORMULAS!$F$18," ")))))</f>
        <v>Leve</v>
      </c>
      <c r="AI39" s="109" t="str">
        <f>+IF(AF39=FORMULAS!$H$23,IF(AH39=FORMULAS!$I$22,FORMULAS!$I$23,IF(AH39=FORMULAS!$J$22,FORMULAS!$J$23,IF(AH39=FORMULAS!$K$22,FORMULAS!$K$23,IF(AH39=FORMULAS!$L$22,FORMULAS!$L$23,IF(AH39=FORMULAS!$M$22,FORMULAS!$M$23))))),IF(AF39=FORMULAS!$H$24,IF(AH39=FORMULAS!$I$22,FORMULAS!$I$24,IF(AH39=FORMULAS!$J$22,FORMULAS!$J$24,IF(AH39=FORMULAS!$K$22,FORMULAS!$K$24,IF(AH39=FORMULAS!$L$22,FORMULAS!$L$24,IF(AH39=FORMULAS!$M$22,FORMULAS!$M$24))))),IF(AF39=FORMULAS!$H$25,IF(AH39=FORMULAS!$I$22,FORMULAS!$I$25,IF(AH39=FORMULAS!$J$22,FORMULAS!$J$25,IF(AH39=FORMULAS!$K$22,FORMULAS!$K$25,IF(AH39=FORMULAS!$L$22,FORMULAS!$L$25,IF(AH39=FORMULAS!$M$22,FORMULAS!$M$25))))),IF(AF39=FORMULAS!$H$26,IF(AH39=FORMULAS!$I$22,FORMULAS!$I$26,IF(AH39=FORMULAS!$J$22,FORMULAS!$J$26,IF(AH39=FORMULAS!$K$22,FORMULAS!$K$26,IF(AH39=FORMULAS!$L$22,FORMULAS!$L$26,IF(AH39=FORMULAS!$M$22,FORMULAS!$M$26))))),IF(AF39=FORMULAS!$H$27,IF(AH39=FORMULAS!$I$22,FORMULAS!$I$27,IF(AH39=FORMULAS!$J$22,FORMULAS!$J$27,IF(AH39=FORMULAS!$K$22,FORMULAS!$K$27,IF(AH39=FORMULAS!$L$22,FORMULAS!$K$27,IF(AH39=FORMULAS!$M$22,FORMULAS!$M$27))))),"")))))</f>
        <v>Bajo</v>
      </c>
      <c r="AJ39" s="108" t="s">
        <v>295</v>
      </c>
      <c r="AK39" s="107" t="s">
        <v>512</v>
      </c>
      <c r="AL39" s="107" t="s">
        <v>512</v>
      </c>
      <c r="AM39" s="107" t="s">
        <v>512</v>
      </c>
      <c r="AN39" s="107" t="s">
        <v>512</v>
      </c>
      <c r="AO39" s="107" t="s">
        <v>512</v>
      </c>
      <c r="AP39" s="234" t="s">
        <v>512</v>
      </c>
      <c r="AQ39" s="234" t="s">
        <v>512</v>
      </c>
    </row>
    <row r="40" spans="1:43" ht="51" x14ac:dyDescent="0.2">
      <c r="A40" s="108">
        <f t="shared" si="3"/>
        <v>24</v>
      </c>
      <c r="B40" s="107" t="s">
        <v>597</v>
      </c>
      <c r="C40" s="107" t="s">
        <v>609</v>
      </c>
      <c r="D40" s="109" t="s">
        <v>239</v>
      </c>
      <c r="E40" s="109" t="s">
        <v>347</v>
      </c>
      <c r="F40" s="107" t="s">
        <v>348</v>
      </c>
      <c r="G40" s="109" t="str">
        <f t="shared" si="4"/>
        <v xml:space="preserve">Posibilidad de pérdida Reputacional por el incumplimiento de los plazos para la liquidación de los contratos, debido a pérdida de la competencia de la entidad para liquidar dichos contratos de acuerdo con lo que establece la normatividad aplicable vigente. </v>
      </c>
      <c r="H40" s="109" t="s">
        <v>242</v>
      </c>
      <c r="I40" s="108">
        <v>30</v>
      </c>
      <c r="J40" s="109" t="str">
        <f>+IF(I40="","",IF(I40&lt;=FORMULAS!$I$5,FORMULAS!$G$5,IF(I40&lt;=FORMULAS!$I$6,FORMULAS!$G$6,IF(I40&lt;=FORMULAS!$I$7,FORMULAS!$G$7,IF(I40&lt;=FORMULAS!$I$8,FORMULAS!$G$8,IF(I40&gt;=FORMULAS!$H$9,FORMULAS!$G$9,""))))))</f>
        <v>La actividad que conlleva el riesgo se ejecuta de 24 a 500 veces por año</v>
      </c>
      <c r="K40" s="130">
        <f>+IF(J40="","",IF(J40=FORMULAS!$G$5,FORMULAS!$J$5,IF(J40=FORMULAS!$G$6,FORMULAS!$J$6,IF(J40=FORMULAS!$G$7,FORMULAS!$J$7,IF(J40=FORMULAS!$G$8,FORMULAS!$J$8,IF(J40=FORMULAS!$G$9,FORMULAS!$J$9))))))</f>
        <v>0.6</v>
      </c>
      <c r="L40" s="109" t="str">
        <f>+IF(J40="","",IF(J40=FORMULAS!$G$5,FORMULAS!$F$5,IF(J40=FORMULAS!$G$6,FORMULAS!$F$6,IF(J40=FORMULAS!$G$7,FORMULAS!$F$7,IF(J40=FORMULAS!$G$8,FORMULAS!$F$8,IF(J40=FORMULAS!$G$9,FORMULAS!$F$9))))))</f>
        <v>Media</v>
      </c>
      <c r="M40" s="107" t="s">
        <v>266</v>
      </c>
      <c r="N40" s="131">
        <f>+IF(M40="","",IF(M40="N/A","",IF(OR(M40=FORMULAS!$H$14,M40=FORMULAS!$I$14),FORMULAS!$G$14,IF(OR(M40=FORMULAS!$H$15,M40=FORMULAS!$I$15),FORMULAS!$G$15,IF(OR(M40=FORMULAS!$H$16,M40=FORMULAS!$I$16),FORMULAS!$G43,IF(OR(M40=FORMULAS!$H$17,M40=FORMULAS!$I$17),FORMULAS!$G$17,IF(OR(M40=FORMULAS!$H$18,M40=FORMULAS!$I$18),FORMULAS!$G$18)))))))</f>
        <v>0.2</v>
      </c>
      <c r="O40" s="109" t="str">
        <f>+IF(M40="","",IF(M40="N/A","",IF(OR(M40=FORMULAS!$H$14,M40=FORMULAS!$I$14),FORMULAS!$F$14,IF(OR(M40=FORMULAS!$H$15,M40=FORMULAS!$I$15),FORMULAS!$F$15,IF(OR(M40=FORMULAS!$H$16,M40=FORMULAS!$I$16),FORMULAS!$F43,IF(OR(M40=FORMULAS!$H$17,M40=FORMULAS!$I$17),FORMULAS!$F$17,IF(OR(M40=FORMULAS!$H$18,M40=FORMULAS!$I$18),FORMULAS!$F$18)))))))</f>
        <v>Leve</v>
      </c>
      <c r="P40" s="109" t="str">
        <f>+IF(L40=FORMULAS!$H$23,IF(O40=FORMULAS!$I$22,FORMULAS!$I$23,IF(O40=FORMULAS!$J$22,FORMULAS!$J$23,IF(O40=FORMULAS!$K$22,FORMULAS!$K$23,IF(O40=FORMULAS!$L$22,FORMULAS!$L$23,IF(O40=FORMULAS!$M$22,FORMULAS!$M$23))))),IF(L40=FORMULAS!$H$24,IF(O40=FORMULAS!$I$22,FORMULAS!$I$24,IF(O40=FORMULAS!$J$22,FORMULAS!$J$24,IF(O40=FORMULAS!$K$22,FORMULAS!$K$24,IF(O40=FORMULAS!$L$22,FORMULAS!$L$24,IF(O40=FORMULAS!$M$22,FORMULAS!$M$24))))),IF(L40=FORMULAS!$H$25,IF(O40=FORMULAS!$I$22,FORMULAS!$I$25,IF(O40=FORMULAS!$J$22,FORMULAS!$J$25,IF(O40=FORMULAS!$K$22,FORMULAS!$K$25,IF(O40=FORMULAS!$L$22,FORMULAS!$L$25,IF(O40=FORMULAS!$M$22,FORMULAS!$M$25))))),IF(L40=FORMULAS!$H$26,IF(O40=FORMULAS!$I$22,FORMULAS!$I$26,IF(O40=FORMULAS!$J$22,FORMULAS!$J$26,IF(O40=FORMULAS!$K$22,FORMULAS!$K$26,IF(O40=FORMULAS!$L$22,FORMULAS!$L$26,IF(O40=FORMULAS!$M$22,FORMULAS!$M$26))))),IF(L40=FORMULAS!$H$27,IF(O40=FORMULAS!$I$22,FORMULAS!$I$27,IF(O40=FORMULAS!$J$22,FORMULAS!$J$27,IF(O40=FORMULAS!$K$22,FORMULAS!$K$27,IF(O40=FORMULAS!$L$22,FORMULAS!$L$27,IF(O40=FORMULAS!$M$22,FORMULAS!$M$27))))),"")))))</f>
        <v>Moderado</v>
      </c>
      <c r="Q40" s="108">
        <v>1</v>
      </c>
      <c r="R40" s="109" t="s">
        <v>441</v>
      </c>
      <c r="S40" s="109" t="s">
        <v>444</v>
      </c>
      <c r="T40" s="109" t="s">
        <v>445</v>
      </c>
      <c r="U40" s="159" t="str">
        <f t="shared" si="2"/>
        <v xml:space="preserve">El colaborador designado se encarga de verificar que el acta de liquidación allegada por el área solicitante contenga los requisitos establecidos  con el fin de hacer el control de legalidad para su suscripción dentro de los plazos correspondientes.  </v>
      </c>
      <c r="V40" s="109" t="s">
        <v>9</v>
      </c>
      <c r="W40" s="131">
        <f>IF(V40=FORMULAS!$B$56,FORMULAS!$C$56,IF(V40=FORMULAS!$B$57,FORMULAS!$C$57,IF(V40=FORMULAS!$B$58,FORMULAS!$C$58," ")))</f>
        <v>0.25</v>
      </c>
      <c r="X40" s="109" t="str">
        <f>IF(V40=FORMULAS!$B$56,FORMULAS!$D$56,IF(V40=FORMULAS!$B$57,FORMULAS!$D$57,IF(V40=FORMULAS!$B$58,FORMULAS!$D$58," ")))</f>
        <v>Probabilidad</v>
      </c>
      <c r="Y40" s="109" t="s">
        <v>89</v>
      </c>
      <c r="Z40" s="131">
        <f>IF(Y40=FORMULAS!$B$61,FORMULAS!$C$56,IF(Y40=FORMULAS!$B$60,FORMULAS!$C$57," "))</f>
        <v>0.15</v>
      </c>
      <c r="AA40" s="109" t="s">
        <v>14</v>
      </c>
      <c r="AB40" s="109" t="s">
        <v>16</v>
      </c>
      <c r="AC40" s="109" t="s">
        <v>287</v>
      </c>
      <c r="AD40" s="131">
        <f t="shared" si="0"/>
        <v>0.4</v>
      </c>
      <c r="AE40" s="131">
        <f>IF(X40=FORMULAS!$D$57,$K40-($K40*AD40),$K40)</f>
        <v>0.36</v>
      </c>
      <c r="AF40" s="109" t="str">
        <f>IF(AE40&lt;=FORMULAS!$J$5,FORMULAS!$F$5,IF(AE40&lt;=FORMULAS!$J$6,FORMULAS!$F$6,IF(AE40&lt;=FORMULAS!$J$7,FORMULAS!$F$7,IF(AE40&lt;=FORMULAS!$J$8,FORMULAS!$F$8,IF(AE40&lt;=FORMULAS!$J$9,FORMULAS!$F$9," ")))))</f>
        <v>Baja</v>
      </c>
      <c r="AG40" s="131">
        <f>IF(X40=FORMULAS!$D$57,$N40-($N40*AD40),$N40)</f>
        <v>0.12</v>
      </c>
      <c r="AH40" s="109" t="str">
        <f>IF(AG40&lt;=FORMULAS!$G$14,FORMULAS!$F$14,IF(AG40&lt;=FORMULAS!$G$15,FORMULAS!$F$15,IF(AG40&lt;=FORMULAS!$G$16,FORMULAS!$F$16,IF(AG40&lt;=FORMULAS!$G$17,FORMULAS!$F$17,IF(AG40&lt;=FORMULAS!$G$18,FORMULAS!$F$18," ")))))</f>
        <v>Leve</v>
      </c>
      <c r="AI40" s="109" t="str">
        <f>+IF(AF40=FORMULAS!$H$23,IF(AH40=FORMULAS!$I$22,FORMULAS!$I$23,IF(AH40=FORMULAS!$J$22,FORMULAS!$J$23,IF(AH40=FORMULAS!$K$22,FORMULAS!$K$23,IF(AH40=FORMULAS!$L$22,FORMULAS!$L$23,IF(AH40=FORMULAS!$M$22,FORMULAS!$M$23))))),IF(AF40=FORMULAS!$H$24,IF(AH40=FORMULAS!$I$22,FORMULAS!$I$24,IF(AH40=FORMULAS!$J$22,FORMULAS!$J$24,IF(AH40=FORMULAS!$K$22,FORMULAS!$K$24,IF(AH40=FORMULAS!$L$22,FORMULAS!$L$24,IF(AH40=FORMULAS!$M$22,FORMULAS!$M$24))))),IF(AF40=FORMULAS!$H$25,IF(AH40=FORMULAS!$I$22,FORMULAS!$I$25,IF(AH40=FORMULAS!$J$22,FORMULAS!$J$25,IF(AH40=FORMULAS!$K$22,FORMULAS!$K$25,IF(AH40=FORMULAS!$L$22,FORMULAS!$L$25,IF(AH40=FORMULAS!$M$22,FORMULAS!$M$25))))),IF(AF40=FORMULAS!$H$26,IF(AH40=FORMULAS!$I$22,FORMULAS!$I$26,IF(AH40=FORMULAS!$J$22,FORMULAS!$J$26,IF(AH40=FORMULAS!$K$22,FORMULAS!$K$26,IF(AH40=FORMULAS!$L$22,FORMULAS!$L$26,IF(AH40=FORMULAS!$M$22,FORMULAS!$M$26))))),IF(AF40=FORMULAS!$H$27,IF(AH40=FORMULAS!$I$22,FORMULAS!$I$27,IF(AH40=FORMULAS!$J$22,FORMULAS!$J$27,IF(AH40=FORMULAS!$K$22,FORMULAS!$K$27,IF(AH40=FORMULAS!$L$22,FORMULAS!$K$27,IF(AH40=FORMULAS!$M$22,FORMULAS!$M$27))))),"")))))</f>
        <v>Bajo</v>
      </c>
      <c r="AJ40" s="108" t="s">
        <v>295</v>
      </c>
      <c r="AK40" s="107" t="s">
        <v>512</v>
      </c>
      <c r="AL40" s="107" t="s">
        <v>512</v>
      </c>
      <c r="AM40" s="107" t="s">
        <v>512</v>
      </c>
      <c r="AN40" s="107" t="s">
        <v>512</v>
      </c>
      <c r="AO40" s="107" t="s">
        <v>512</v>
      </c>
      <c r="AP40" s="234" t="s">
        <v>512</v>
      </c>
      <c r="AQ40" s="234" t="s">
        <v>512</v>
      </c>
    </row>
    <row r="41" spans="1:43" ht="142.5" customHeight="1" x14ac:dyDescent="0.2">
      <c r="A41" s="108">
        <f t="shared" si="3"/>
        <v>25</v>
      </c>
      <c r="B41" s="107" t="s">
        <v>598</v>
      </c>
      <c r="C41" s="107" t="s">
        <v>610</v>
      </c>
      <c r="D41" s="107" t="s">
        <v>240</v>
      </c>
      <c r="E41" s="107" t="s">
        <v>325</v>
      </c>
      <c r="F41" s="107" t="s">
        <v>349</v>
      </c>
      <c r="G41" s="109" t="str">
        <f t="shared" si="4"/>
        <v xml:space="preserve">Posibilidad de pérdida Económica y Reputacional por demoras en el inicio de las obras  Debido a  posibles demoras en la adquisición de inmuebles en el marco del proceso de gestión socio predial requerido para la ejecución de los proyectos. </v>
      </c>
      <c r="H41" s="109" t="s">
        <v>242</v>
      </c>
      <c r="I41" s="108">
        <v>2</v>
      </c>
      <c r="J41" s="109" t="str">
        <f>+IF(I41="","",IF(I41&lt;=FORMULAS!$I$5,FORMULAS!$G$5,IF(I41&lt;=FORMULAS!$I$6,FORMULAS!$G$6,IF(I41&lt;=FORMULAS!$I$7,FORMULAS!$G$7,IF(I41&lt;=FORMULAS!$I$8,FORMULAS!$G$8,IF(I41&gt;=FORMULAS!$H$9,FORMULAS!$G$9,""))))))</f>
        <v>La actividad que conlleva el riesgo se ejecuta como máximos 2 veces por año</v>
      </c>
      <c r="K41" s="130">
        <f>+IF(J41="","",IF(J41=FORMULAS!$G$5,FORMULAS!$J$5,IF(J41=FORMULAS!$G$6,FORMULAS!$J$6,IF(J41=FORMULAS!$G$7,FORMULAS!$J$7,IF(J41=FORMULAS!$G$8,FORMULAS!$J$8,IF(J41=FORMULAS!$G$9,FORMULAS!$J$9))))))</f>
        <v>0.2</v>
      </c>
      <c r="L41" s="109" t="str">
        <f>+IF(J41="","",IF(J41=FORMULAS!$G$5,FORMULAS!$F$5,IF(J41=FORMULAS!$G$6,FORMULAS!$F$6,IF(J41=FORMULAS!$G$7,FORMULAS!$F$7,IF(J41=FORMULAS!$G$8,FORMULAS!$F$8,IF(J41=FORMULAS!$G$9,FORMULAS!$F$9))))))</f>
        <v>Muy Baja</v>
      </c>
      <c r="M41" s="107" t="s">
        <v>265</v>
      </c>
      <c r="N41" s="131">
        <f>+IF(M41="","",IF(M41="N/A","",IF(OR(M41=FORMULAS!$H$14,M41=FORMULAS!$I$14),FORMULAS!$G$14,IF(OR(M41=FORMULAS!$H$15,M41=FORMULAS!$I$15),FORMULAS!$G$15,IF(OR(M41=FORMULAS!$H$16,M41=FORMULAS!$I$16),FORMULAS!$G44,IF(OR(M41=FORMULAS!$H$17,M41=FORMULAS!$I$17),FORMULAS!$G$17,IF(OR(M41=FORMULAS!$H$18,M41=FORMULAS!$I$18),FORMULAS!$G$18)))))))</f>
        <v>1</v>
      </c>
      <c r="O41" s="109" t="str">
        <f>+IF(M41="","",IF(M41="N/A","",IF(OR(M41=FORMULAS!$H$14,M41=FORMULAS!$I$14),FORMULAS!$F$14,IF(OR(M41=FORMULAS!$H$15,M41=FORMULAS!$I$15),FORMULAS!$F$15,IF(OR(M41=FORMULAS!$H$16,M41=FORMULAS!$I$16),FORMULAS!$F44,IF(OR(M41=FORMULAS!$H$17,M41=FORMULAS!$I$17),FORMULAS!$F$17,IF(OR(M41=FORMULAS!$H$18,M41=FORMULAS!$I$18),FORMULAS!$F$18)))))))</f>
        <v>Catastrófico</v>
      </c>
      <c r="P41" s="109" t="str">
        <f>+IF(L41=FORMULAS!$H$23,IF(O41=FORMULAS!$I$22,FORMULAS!$I$23,IF(O41=FORMULAS!$J$22,FORMULAS!$J$23,IF(O41=FORMULAS!$K$22,FORMULAS!$K$23,IF(O41=FORMULAS!$L$22,FORMULAS!$L$23,IF(O41=FORMULAS!$M$22,FORMULAS!$M$23))))),IF(L41=FORMULAS!$H$24,IF(O41=FORMULAS!$I$22,FORMULAS!$I$24,IF(O41=FORMULAS!$J$22,FORMULAS!$J$24,IF(O41=FORMULAS!$K$22,FORMULAS!$K$24,IF(O41=FORMULAS!$L$22,FORMULAS!$L$24,IF(O41=FORMULAS!$M$22,FORMULAS!$M$24))))),IF(L41=FORMULAS!$H$25,IF(O41=FORMULAS!$I$22,FORMULAS!$I$25,IF(O41=FORMULAS!$J$22,FORMULAS!$J$25,IF(O41=FORMULAS!$K$22,FORMULAS!$K$25,IF(O41=FORMULAS!$L$22,FORMULAS!$L$25,IF(O41=FORMULAS!$M$22,FORMULAS!$M$25))))),IF(L41=FORMULAS!$H$26,IF(O41=FORMULAS!$I$22,FORMULAS!$I$26,IF(O41=FORMULAS!$J$22,FORMULAS!$J$26,IF(O41=FORMULAS!$K$22,FORMULAS!$K$26,IF(O41=FORMULAS!$L$22,FORMULAS!$L$26,IF(O41=FORMULAS!$M$22,FORMULAS!$M$26))))),IF(L41=FORMULAS!$H$27,IF(O41=FORMULAS!$I$22,FORMULAS!$I$27,IF(O41=FORMULAS!$J$22,FORMULAS!$J$27,IF(O41=FORMULAS!$K$22,FORMULAS!$K$27,IF(O41=FORMULAS!$L$22,FORMULAS!$L$27,IF(O41=FORMULAS!$M$22,FORMULAS!$M$27))))),"")))))</f>
        <v>Extremo</v>
      </c>
      <c r="Q41" s="109">
        <v>1</v>
      </c>
      <c r="R41" s="109" t="s">
        <v>446</v>
      </c>
      <c r="S41" s="109" t="s">
        <v>447</v>
      </c>
      <c r="T41" s="109" t="s">
        <v>448</v>
      </c>
      <c r="U41" s="159" t="str">
        <f t="shared" si="2"/>
        <v xml:space="preserve">El coordinador del equipo predial como apoyo a la supervisión  realizará el seguimiento a los procesos de gestión socio predial  necesarios para la adquisición de inmuebles para los proyectos </v>
      </c>
      <c r="V41" s="109" t="s">
        <v>9</v>
      </c>
      <c r="W41" s="131">
        <f>IF(V41=FORMULAS!$B$56,FORMULAS!$C$56,IF(V41=FORMULAS!$B$57,FORMULAS!$C$57,IF(V41=FORMULAS!$B$58,FORMULAS!$C$58," ")))</f>
        <v>0.25</v>
      </c>
      <c r="X41" s="109" t="str">
        <f>IF(V41=FORMULAS!$B$56,FORMULAS!$D$56,IF(V41=FORMULAS!$B$57,FORMULAS!$D$57,IF(V41=FORMULAS!$B$58,FORMULAS!$D$58," ")))</f>
        <v>Probabilidad</v>
      </c>
      <c r="Y41" s="109" t="s">
        <v>89</v>
      </c>
      <c r="Z41" s="131">
        <f>IF(Y41=FORMULAS!$B$61,FORMULAS!$C$56,IF(Y41=FORMULAS!$B$60,FORMULAS!$C$57," "))</f>
        <v>0.15</v>
      </c>
      <c r="AA41" s="109" t="s">
        <v>14</v>
      </c>
      <c r="AB41" s="109" t="s">
        <v>16</v>
      </c>
      <c r="AC41" s="109" t="s">
        <v>287</v>
      </c>
      <c r="AD41" s="131">
        <f t="shared" si="0"/>
        <v>0.4</v>
      </c>
      <c r="AE41" s="131">
        <f>IF(X41=FORMULAS!$D$57,$K41-($K41*AD41),$K41)</f>
        <v>0.12</v>
      </c>
      <c r="AF41" s="109" t="str">
        <f>IF(AE41&lt;=FORMULAS!$J$5,FORMULAS!$F$5,IF(AE41&lt;=FORMULAS!$J$6,FORMULAS!$F$6,IF(AE41&lt;=FORMULAS!$J$7,FORMULAS!$F$7,IF(AE41&lt;=FORMULAS!$J$8,FORMULAS!$F$8,IF(AE41&lt;=FORMULAS!$J$9,FORMULAS!$F$9," ")))))</f>
        <v>Muy Baja</v>
      </c>
      <c r="AG41" s="131">
        <f>IF(X41=FORMULAS!$D$57,$N41-($N41*AD41),$N41)</f>
        <v>0.6</v>
      </c>
      <c r="AH41" s="109" t="str">
        <f>IF(AG41&lt;=FORMULAS!$G$14,FORMULAS!$F$14,IF(AG41&lt;=FORMULAS!$G$15,FORMULAS!$F$15,IF(AG41&lt;=FORMULAS!$G$16,FORMULAS!$F$16,IF(AG41&lt;=FORMULAS!$G$17,FORMULAS!$F$17,IF(AG41&lt;=FORMULAS!$G$18,FORMULAS!$F$18," ")))))</f>
        <v>Moderado</v>
      </c>
      <c r="AI41" s="109" t="str">
        <f>+IF(AF41=FORMULAS!$H$23,IF(AH41=FORMULAS!$I$22,FORMULAS!$I$23,IF(AH41=FORMULAS!$J$22,FORMULAS!$J$23,IF(AH41=FORMULAS!$K$22,FORMULAS!$K$23,IF(AH41=FORMULAS!$L$22,FORMULAS!$L$23,IF(AH41=FORMULAS!$M$22,FORMULAS!$M$23))))),IF(AF41=FORMULAS!$H$24,IF(AH41=FORMULAS!$I$22,FORMULAS!$I$24,IF(AH41=FORMULAS!$J$22,FORMULAS!$J$24,IF(AH41=FORMULAS!$K$22,FORMULAS!$K$24,IF(AH41=FORMULAS!$L$22,FORMULAS!$L$24,IF(AH41=FORMULAS!$M$22,FORMULAS!$M$24))))),IF(AF41=FORMULAS!$H$25,IF(AH41=FORMULAS!$I$22,FORMULAS!$I$25,IF(AH41=FORMULAS!$J$22,FORMULAS!$J$25,IF(AH41=FORMULAS!$K$22,FORMULAS!$K$25,IF(AH41=FORMULAS!$L$22,FORMULAS!$L$25,IF(AH41=FORMULAS!$M$22,FORMULAS!$M$25))))),IF(AF41=FORMULAS!$H$26,IF(AH41=FORMULAS!$I$22,FORMULAS!$I$26,IF(AH41=FORMULAS!$J$22,FORMULAS!$J$26,IF(AH41=FORMULAS!$K$22,FORMULAS!$K$26,IF(AH41=FORMULAS!$L$22,FORMULAS!$L$26,IF(AH41=FORMULAS!$M$22,FORMULAS!$M$26))))),IF(AF41=FORMULAS!$H$27,IF(AH41=FORMULAS!$I$22,FORMULAS!$I$27,IF(AH41=FORMULAS!$J$22,FORMULAS!$J$27,IF(AH41=FORMULAS!$K$22,FORMULAS!$K$27,IF(AH41=FORMULAS!$L$22,FORMULAS!$K$27,IF(AH41=FORMULAS!$M$22,FORMULAS!$M$27))))),"")))))</f>
        <v>Moderado</v>
      </c>
      <c r="AJ41" s="108" t="s">
        <v>292</v>
      </c>
      <c r="AK41" s="190" t="s">
        <v>513</v>
      </c>
      <c r="AL41" s="190" t="s">
        <v>514</v>
      </c>
      <c r="AM41" s="190" t="s">
        <v>515</v>
      </c>
      <c r="AN41" s="190" t="s">
        <v>516</v>
      </c>
      <c r="AO41" s="190" t="s">
        <v>514</v>
      </c>
      <c r="AP41" s="235">
        <v>45658</v>
      </c>
      <c r="AQ41" s="235">
        <v>46022</v>
      </c>
    </row>
    <row r="42" spans="1:43" ht="51" x14ac:dyDescent="0.2">
      <c r="A42" s="257">
        <f t="shared" si="3"/>
        <v>26</v>
      </c>
      <c r="B42" s="257" t="s">
        <v>599</v>
      </c>
      <c r="C42" s="264" t="s">
        <v>458</v>
      </c>
      <c r="D42" s="264" t="s">
        <v>240</v>
      </c>
      <c r="E42" s="264" t="s">
        <v>542</v>
      </c>
      <c r="F42" s="264" t="s">
        <v>350</v>
      </c>
      <c r="G42" s="264" t="str">
        <f t="shared" si="4"/>
        <v>Posibilidad de pérdida Económica y Reputacional debido al incumplimiento en la gestión oportuna de la respuesta a los requerimientos de PQRSD que se radiquen en la entidad, debido al desconocimiento en los tiempos de ley para dar respuesta a las PQRSDF</v>
      </c>
      <c r="H42" s="257" t="s">
        <v>242</v>
      </c>
      <c r="I42" s="257">
        <v>676</v>
      </c>
      <c r="J42" s="257" t="str">
        <f>+IF(I42="","",IF(I42&lt;=FORMULAS!$I$5,FORMULAS!$G$5,IF(I42&lt;=FORMULAS!$I$6,FORMULAS!$G$6,IF(I42&lt;=FORMULAS!$I$7,FORMULAS!$G$7,IF(I42&lt;=FORMULAS!$I$8,FORMULAS!$G$8,IF(I42&gt;=FORMULAS!$H$9,FORMULAS!$G$9,""))))))</f>
        <v>La actividad que conlleva el riesgo se ejecuta mínimo 500 veces al año y máximo 5.000 veces por año</v>
      </c>
      <c r="K42" s="270">
        <f>+IF(J42="","",IF(J42=FORMULAS!$G$5,FORMULAS!$J$5,IF(J42=FORMULAS!$G$6,FORMULAS!$J$6,IF(J42=FORMULAS!$G$7,FORMULAS!$J$7,IF(J42=FORMULAS!$G$8,FORMULAS!$J$8,IF(J42=FORMULAS!$G$9,FORMULAS!$J$9))))))</f>
        <v>0.8</v>
      </c>
      <c r="L42" s="257" t="str">
        <f>+IF(J42="","",IF(J42=FORMULAS!$G$5,FORMULAS!$F$5,IF(J42=FORMULAS!$G$6,FORMULAS!$F$6,IF(J42=FORMULAS!$G$7,FORMULAS!$F$7,IF(J42=FORMULAS!$G$8,FORMULAS!$F$8,IF(J42=FORMULAS!$G$9,FORMULAS!$F$9))))))</f>
        <v>Alta</v>
      </c>
      <c r="M42" s="264" t="s">
        <v>269</v>
      </c>
      <c r="N42" s="271">
        <f>+IF(M42="","",IF(M42="N/A","",IF(OR(M42=FORMULAS!$H$14,M42=FORMULAS!$I$14),FORMULAS!$G$14,IF(OR(M42=FORMULAS!$H$15,M42=FORMULAS!$I$15),FORMULAS!$G$15,IF(OR(M42=FORMULAS!$H$16,M42=FORMULAS!$I$16),FORMULAS!$G45,IF(OR(M42=FORMULAS!$H$17,M42=FORMULAS!$I$17),FORMULAS!$G$17,IF(OR(M42=FORMULAS!$H$18,M42=FORMULAS!$I$18),FORMULAS!$G$18)))))))</f>
        <v>0.8</v>
      </c>
      <c r="O42" s="257" t="str">
        <f>+IF(M42="","",IF(M42="N/A","",IF(OR(M42=FORMULAS!$H$14,M42=FORMULAS!$I$14),FORMULAS!$F$14,IF(OR(M42=FORMULAS!$H$15,M42=FORMULAS!$I$15),FORMULAS!$F$15,IF(OR(M42=FORMULAS!$H$16,M42=FORMULAS!$I$16),FORMULAS!$F45,IF(OR(M42=FORMULAS!$H$17,M42=FORMULAS!$I$17),FORMULAS!$F$17,IF(OR(M42=FORMULAS!$H$18,M42=FORMULAS!$I$18),FORMULAS!$F$18)))))))</f>
        <v>Mayor</v>
      </c>
      <c r="P42" s="257" t="str">
        <f>+IF(L42=FORMULAS!$H$23,IF(O42=FORMULAS!$I$22,FORMULAS!$I$23,IF(O42=FORMULAS!$J$22,FORMULAS!$J$23,IF(O42=FORMULAS!$K$22,FORMULAS!$K$23,IF(O42=FORMULAS!$L$22,FORMULAS!$L$23,IF(O42=FORMULAS!$M$22,FORMULAS!$M$23))))),IF(L42=FORMULAS!$H$24,IF(O42=FORMULAS!$I$22,FORMULAS!$I$24,IF(O42=FORMULAS!$J$22,FORMULAS!$J$24,IF(O42=FORMULAS!$K$22,FORMULAS!$K$24,IF(O42=FORMULAS!$L$22,FORMULAS!$L$24,IF(O42=FORMULAS!$M$22,FORMULAS!$M$24))))),IF(L42=FORMULAS!$H$25,IF(O42=FORMULAS!$I$22,FORMULAS!$I$25,IF(O42=FORMULAS!$J$22,FORMULAS!$J$25,IF(O42=FORMULAS!$K$22,FORMULAS!$K$25,IF(O42=FORMULAS!$L$22,FORMULAS!$L$25,IF(O42=FORMULAS!$M$22,FORMULAS!$M$25))))),IF(L42=FORMULAS!$H$26,IF(O42=FORMULAS!$I$22,FORMULAS!$I$26,IF(O42=FORMULAS!$J$22,FORMULAS!$J$26,IF(O42=FORMULAS!$K$22,FORMULAS!$K$26,IF(O42=FORMULAS!$L$22,FORMULAS!$L$26,IF(O42=FORMULAS!$M$22,FORMULAS!$M$26))))),IF(L42=FORMULAS!$H$27,IF(O42=FORMULAS!$I$22,FORMULAS!$I$27,IF(O42=FORMULAS!$J$22,FORMULAS!$J$27,IF(O42=FORMULAS!$K$22,FORMULAS!$K$27,IF(O42=FORMULAS!$L$22,FORMULAS!$L$27,IF(O42=FORMULAS!$M$22,FORMULAS!$M$27))))),"")))))</f>
        <v>Alto</v>
      </c>
      <c r="Q42" s="108">
        <v>1</v>
      </c>
      <c r="R42" s="109" t="s">
        <v>449</v>
      </c>
      <c r="S42" s="109" t="s">
        <v>450</v>
      </c>
      <c r="T42" s="107" t="s">
        <v>451</v>
      </c>
      <c r="U42" s="159" t="str">
        <f t="shared" si="2"/>
        <v>El responsable del proceso se encargara de apoyar con el insumo para la elaboración del informe de los requerimientos recibidos y tramitados con una periodicidad trimestral con la Oficina de Control Interno.</v>
      </c>
      <c r="V42" s="109" t="s">
        <v>9</v>
      </c>
      <c r="W42" s="131">
        <f>IF(V42=FORMULAS!$B$56,FORMULAS!$C$56,IF(V42=FORMULAS!$B$57,FORMULAS!$C$57,IF(V42=FORMULAS!$B$58,FORMULAS!$C$58," ")))</f>
        <v>0.25</v>
      </c>
      <c r="X42" s="109" t="str">
        <f>IF(V42=FORMULAS!$B$56,FORMULAS!$D$56,IF(V42=FORMULAS!$B$57,FORMULAS!$D$57,IF(V42=FORMULAS!$B$58,FORMULAS!$D$58," ")))</f>
        <v>Probabilidad</v>
      </c>
      <c r="Y42" s="109" t="s">
        <v>89</v>
      </c>
      <c r="Z42" s="131">
        <f>IF(Y42=FORMULAS!$B$61,FORMULAS!$C$56,IF(Y42=FORMULAS!$B$60,FORMULAS!$C$57," "))</f>
        <v>0.15</v>
      </c>
      <c r="AA42" s="109" t="s">
        <v>14</v>
      </c>
      <c r="AB42" s="109" t="s">
        <v>16</v>
      </c>
      <c r="AC42" s="109" t="s">
        <v>287</v>
      </c>
      <c r="AD42" s="131">
        <f t="shared" si="0"/>
        <v>0.4</v>
      </c>
      <c r="AE42" s="131">
        <f>IF(X42=FORMULAS!$D$57,$K42-($K42*AD42),$K42)</f>
        <v>0.48</v>
      </c>
      <c r="AF42" s="109" t="str">
        <f>IF(AE42&lt;=FORMULAS!$J$5,FORMULAS!$F$5,IF(AE42&lt;=FORMULAS!$J$6,FORMULAS!$F$6,IF(AE42&lt;=FORMULAS!$J$7,FORMULAS!$F$7,IF(AE42&lt;=FORMULAS!$J$8,FORMULAS!$F$8,IF(AE42&lt;=FORMULAS!$J$9,FORMULAS!$F$9," ")))))</f>
        <v>Media</v>
      </c>
      <c r="AG42" s="131">
        <f>IF(X42=FORMULAS!$D$57,$N42-($N42*AD42),$N42)</f>
        <v>0.48</v>
      </c>
      <c r="AH42" s="109" t="str">
        <f>IF(AG42&lt;=FORMULAS!$G$14,FORMULAS!$F$14,IF(AG42&lt;=FORMULAS!$G$15,FORMULAS!$F$15,IF(AG42&lt;=FORMULAS!$G$16,FORMULAS!$F$16,IF(AG42&lt;=FORMULAS!$G$17,FORMULAS!$F$17,IF(AG42&lt;=FORMULAS!$G$18,FORMULAS!$F$18," ")))))</f>
        <v>Moderado</v>
      </c>
      <c r="AI42" s="257" t="str">
        <f>+IF(AF42=FORMULAS!$H$23,IF(AH42=FORMULAS!$I$22,FORMULAS!$I$23,IF(AH42=FORMULAS!$J$22,FORMULAS!$J$23,IF(AH42=FORMULAS!$K$22,FORMULAS!$K$23,IF(AH42=FORMULAS!$L$22,FORMULAS!$L$23,IF(AH42=FORMULAS!$M$22,FORMULAS!$M$23))))),IF(AF42=FORMULAS!$H$24,IF(AH42=FORMULAS!$I$22,FORMULAS!$I$24,IF(AH42=FORMULAS!$J$22,FORMULAS!$J$24,IF(AH42=FORMULAS!$K$22,FORMULAS!$K$24,IF(AH42=FORMULAS!$L$22,FORMULAS!$L$24,IF(AH42=FORMULAS!$M$22,FORMULAS!$M$24))))),IF(AF42=FORMULAS!$H$25,IF(AH42=FORMULAS!$I$22,FORMULAS!$I$25,IF(AH42=FORMULAS!$J$22,FORMULAS!$J$25,IF(AH42=FORMULAS!$K$22,FORMULAS!$K$25,IF(AH42=FORMULAS!$L$22,FORMULAS!$L$25,IF(AH42=FORMULAS!$M$22,FORMULAS!$M$25))))),IF(AF42=FORMULAS!$H$26,IF(AH42=FORMULAS!$I$22,FORMULAS!$I$26,IF(AH42=FORMULAS!$J$22,FORMULAS!$J$26,IF(AH42=FORMULAS!$K$22,FORMULAS!$K$26,IF(AH42=FORMULAS!$L$22,FORMULAS!$L$26,IF(AH42=FORMULAS!$M$22,FORMULAS!$M$26))))),IF(AF42=FORMULAS!$H$27,IF(AH42=FORMULAS!$I$22,FORMULAS!$I$27,IF(AH42=FORMULAS!$J$22,FORMULAS!$J$27,IF(AH42=FORMULAS!$K$22,FORMULAS!$K$27,IF(AH42=FORMULAS!$L$22,FORMULAS!$K$27,IF(AH42=FORMULAS!$M$22,FORMULAS!$M$27))))),"")))))</f>
        <v>Moderado</v>
      </c>
      <c r="AJ42" s="257" t="s">
        <v>292</v>
      </c>
      <c r="AK42" s="264" t="s">
        <v>567</v>
      </c>
      <c r="AL42" s="264" t="s">
        <v>456</v>
      </c>
      <c r="AM42" s="261" t="s">
        <v>457</v>
      </c>
      <c r="AN42" s="261" t="s">
        <v>458</v>
      </c>
      <c r="AO42" s="261" t="s">
        <v>459</v>
      </c>
      <c r="AP42" s="284">
        <v>45658</v>
      </c>
      <c r="AQ42" s="284">
        <v>46022</v>
      </c>
    </row>
    <row r="43" spans="1:43" ht="51" x14ac:dyDescent="0.2">
      <c r="A43" s="257"/>
      <c r="B43" s="257"/>
      <c r="C43" s="264"/>
      <c r="D43" s="264"/>
      <c r="E43" s="264"/>
      <c r="F43" s="264"/>
      <c r="G43" s="264"/>
      <c r="H43" s="257"/>
      <c r="I43" s="257"/>
      <c r="J43" s="257"/>
      <c r="K43" s="270"/>
      <c r="L43" s="257"/>
      <c r="M43" s="264"/>
      <c r="N43" s="271"/>
      <c r="O43" s="257"/>
      <c r="P43" s="257"/>
      <c r="Q43" s="108">
        <v>2</v>
      </c>
      <c r="R43" s="109" t="s">
        <v>449</v>
      </c>
      <c r="S43" s="109" t="s">
        <v>452</v>
      </c>
      <c r="T43" s="109" t="s">
        <v>453</v>
      </c>
      <c r="U43" s="159" t="str">
        <f t="shared" si="2"/>
        <v>El responsable del proceso se encargara de realizar seguimiento por parte de la Dirección Administrativa y Financiera a la respuesta de los requerimientos de PQRSDF con una periodicidad semanal.</v>
      </c>
      <c r="V43" s="109" t="s">
        <v>9</v>
      </c>
      <c r="W43" s="131">
        <f>IF(V43=FORMULAS!$B$56,FORMULAS!$C$56,IF(V43=FORMULAS!$B$57,FORMULAS!$C$57,IF(V43=FORMULAS!$B$58,FORMULAS!$C$58," ")))</f>
        <v>0.25</v>
      </c>
      <c r="X43" s="109" t="str">
        <f>IF(V43=FORMULAS!$B$56,FORMULAS!$D$56,IF(V43=FORMULAS!$B$57,FORMULAS!$D$57,IF(V43=FORMULAS!$B$58,FORMULAS!$D$58," ")))</f>
        <v>Probabilidad</v>
      </c>
      <c r="Y43" s="109" t="s">
        <v>89</v>
      </c>
      <c r="Z43" s="131">
        <f>IF(Y43=FORMULAS!$B$61,FORMULAS!$C$56,IF(Y43=FORMULAS!$B$60,FORMULAS!$C$57," "))</f>
        <v>0.15</v>
      </c>
      <c r="AA43" s="109" t="s">
        <v>14</v>
      </c>
      <c r="AB43" s="109" t="s">
        <v>16</v>
      </c>
      <c r="AC43" s="109" t="s">
        <v>287</v>
      </c>
      <c r="AD43" s="131">
        <f t="shared" si="0"/>
        <v>0.4</v>
      </c>
      <c r="AE43" s="131">
        <f>IF(X42=FORMULAS!$D$57,$K42-($K42*AD43),$K42)</f>
        <v>0.48</v>
      </c>
      <c r="AF43" s="109" t="str">
        <f>IF(AE43&lt;=FORMULAS!$J$5,FORMULAS!$F$5,IF(AE43&lt;=FORMULAS!$J$6,FORMULAS!$F$6,IF(AE43&lt;=FORMULAS!$J$7,FORMULAS!$F$7,IF(AE43&lt;=FORMULAS!$J$8,FORMULAS!$F$8,IF(AE43&lt;=FORMULAS!$J$9,FORMULAS!$F$9," ")))))</f>
        <v>Media</v>
      </c>
      <c r="AG43" s="131">
        <f>IF(X42=FORMULAS!$D$57,$N42-($N42*AD43),$N42)</f>
        <v>0.48</v>
      </c>
      <c r="AH43" s="109" t="str">
        <f>IF(AG43&lt;=FORMULAS!$G$14,FORMULAS!$F$14,IF(AG43&lt;=FORMULAS!$G$15,FORMULAS!$F$15,IF(AG43&lt;=FORMULAS!$G$16,FORMULAS!$F$16,IF(AG43&lt;=FORMULAS!$G$17,FORMULAS!$F$17,IF(AG43&lt;=FORMULAS!$G$18,FORMULAS!$F$18," ")))))</f>
        <v>Moderado</v>
      </c>
      <c r="AI43" s="257"/>
      <c r="AJ43" s="257"/>
      <c r="AK43" s="264"/>
      <c r="AL43" s="264"/>
      <c r="AM43" s="261"/>
      <c r="AN43" s="261"/>
      <c r="AO43" s="261"/>
      <c r="AP43" s="285"/>
      <c r="AQ43" s="285"/>
    </row>
    <row r="44" spans="1:43" ht="38.25" x14ac:dyDescent="0.2">
      <c r="A44" s="257"/>
      <c r="B44" s="257"/>
      <c r="C44" s="264"/>
      <c r="D44" s="264"/>
      <c r="E44" s="264"/>
      <c r="F44" s="264"/>
      <c r="G44" s="264"/>
      <c r="H44" s="257"/>
      <c r="I44" s="257"/>
      <c r="J44" s="257"/>
      <c r="K44" s="270"/>
      <c r="L44" s="257"/>
      <c r="M44" s="264"/>
      <c r="N44" s="271"/>
      <c r="O44" s="257"/>
      <c r="P44" s="257"/>
      <c r="Q44" s="108">
        <v>3</v>
      </c>
      <c r="R44" s="109" t="s">
        <v>449</v>
      </c>
      <c r="S44" s="109" t="s">
        <v>454</v>
      </c>
      <c r="T44" s="109" t="s">
        <v>453</v>
      </c>
      <c r="U44" s="159" t="str">
        <f t="shared" si="2"/>
        <v>El responsable del proceso se encargara de generar alertas por medio de correo electrónico al responsable de la respuesta de la solicitud con una periodicidad semanal.</v>
      </c>
      <c r="V44" s="109" t="s">
        <v>9</v>
      </c>
      <c r="W44" s="131">
        <f>IF(V44=FORMULAS!$B$56,FORMULAS!$C$56,IF(V44=FORMULAS!$B$57,FORMULAS!$C$57,IF(V44=FORMULAS!$B$58,FORMULAS!$C$58," ")))</f>
        <v>0.25</v>
      </c>
      <c r="X44" s="109" t="str">
        <f>IF(V44=FORMULAS!$B$56,FORMULAS!$D$56,IF(V44=FORMULAS!$B$57,FORMULAS!$D$57,IF(V44=FORMULAS!$B$58,FORMULAS!$D$58," ")))</f>
        <v>Probabilidad</v>
      </c>
      <c r="Y44" s="109" t="s">
        <v>89</v>
      </c>
      <c r="Z44" s="131">
        <f>IF(Y44=FORMULAS!$B$61,FORMULAS!$C$56,IF(Y44=FORMULAS!$B$60,FORMULAS!$C$57," "))</f>
        <v>0.15</v>
      </c>
      <c r="AA44" s="109" t="s">
        <v>14</v>
      </c>
      <c r="AB44" s="109" t="s">
        <v>16</v>
      </c>
      <c r="AC44" s="109" t="s">
        <v>287</v>
      </c>
      <c r="AD44" s="131">
        <f t="shared" si="0"/>
        <v>0.4</v>
      </c>
      <c r="AE44" s="131">
        <f>IF(X42=FORMULAS!$D$57,$K42-($K42*AD44),$K42)</f>
        <v>0.48</v>
      </c>
      <c r="AF44" s="109" t="str">
        <f>IF(AE44&lt;=FORMULAS!$J$5,FORMULAS!$F$5,IF(AE44&lt;=FORMULAS!$J$6,FORMULAS!$F$6,IF(AE44&lt;=FORMULAS!$J$7,FORMULAS!$F$7,IF(AE44&lt;=FORMULAS!$J$8,FORMULAS!$F$8,IF(AE44&lt;=FORMULAS!$J$9,FORMULAS!$F$9," ")))))</f>
        <v>Media</v>
      </c>
      <c r="AG44" s="131">
        <f>IF(X42=FORMULAS!$D$57,$N42-($N42*AD44),$N42)</f>
        <v>0.48</v>
      </c>
      <c r="AH44" s="109" t="str">
        <f>IF(AG44&lt;=FORMULAS!$G$14,FORMULAS!$F$14,IF(AG44&lt;=FORMULAS!$G$15,FORMULAS!$F$15,IF(AG44&lt;=FORMULAS!$G$16,FORMULAS!$F$16,IF(AG44&lt;=FORMULAS!$G$17,FORMULAS!$F$17,IF(AG44&lt;=FORMULAS!$G$18,FORMULAS!$F$18," ")))))</f>
        <v>Moderado</v>
      </c>
      <c r="AI44" s="257"/>
      <c r="AJ44" s="257"/>
      <c r="AK44" s="264"/>
      <c r="AL44" s="264"/>
      <c r="AM44" s="261"/>
      <c r="AN44" s="261"/>
      <c r="AO44" s="261"/>
      <c r="AP44" s="285"/>
      <c r="AQ44" s="285"/>
    </row>
    <row r="45" spans="1:43" ht="66" customHeight="1" x14ac:dyDescent="0.2">
      <c r="A45" s="257"/>
      <c r="B45" s="257"/>
      <c r="C45" s="264"/>
      <c r="D45" s="264"/>
      <c r="E45" s="264"/>
      <c r="F45" s="264"/>
      <c r="G45" s="264"/>
      <c r="H45" s="257"/>
      <c r="I45" s="257"/>
      <c r="J45" s="257"/>
      <c r="K45" s="270"/>
      <c r="L45" s="257"/>
      <c r="M45" s="264"/>
      <c r="N45" s="271"/>
      <c r="O45" s="257"/>
      <c r="P45" s="257"/>
      <c r="Q45" s="108">
        <v>4</v>
      </c>
      <c r="R45" s="109" t="s">
        <v>449</v>
      </c>
      <c r="S45" s="109" t="s">
        <v>455</v>
      </c>
      <c r="T45" s="109" t="s">
        <v>543</v>
      </c>
      <c r="U45" s="159" t="str">
        <f t="shared" si="2"/>
        <v>El responsable del proceso se encargara de revisar y actualizar la documentación del Proceso de Servicio al Ciudadano (Si se requiere) con una periodicidad anual con asesoría de la Oficina Asesora Jurídica.</v>
      </c>
      <c r="V45" s="109" t="s">
        <v>9</v>
      </c>
      <c r="W45" s="131">
        <f>IF(V45=FORMULAS!$B$56,FORMULAS!$C$56,IF(V45=FORMULAS!$B$57,FORMULAS!$C$57,IF(V45=FORMULAS!$B$58,FORMULAS!$C$58," ")))</f>
        <v>0.25</v>
      </c>
      <c r="X45" s="109" t="str">
        <f>IF(V45=FORMULAS!$B$56,FORMULAS!$D$56,IF(V45=FORMULAS!$B$57,FORMULAS!$D$57,IF(V45=FORMULAS!$B$58,FORMULAS!$D$58," ")))</f>
        <v>Probabilidad</v>
      </c>
      <c r="Y45" s="109" t="s">
        <v>89</v>
      </c>
      <c r="Z45" s="131">
        <f>IF(Y45=FORMULAS!$B$61,FORMULAS!$C$56,IF(Y45=FORMULAS!$B$60,FORMULAS!$C$57," "))</f>
        <v>0.15</v>
      </c>
      <c r="AA45" s="109" t="s">
        <v>14</v>
      </c>
      <c r="AB45" s="109" t="s">
        <v>16</v>
      </c>
      <c r="AC45" s="109" t="s">
        <v>287</v>
      </c>
      <c r="AD45" s="131">
        <f t="shared" si="0"/>
        <v>0.4</v>
      </c>
      <c r="AE45" s="131">
        <f>IF(X42=FORMULAS!$D$57,$K42-($K42*AD45),$K42)</f>
        <v>0.48</v>
      </c>
      <c r="AF45" s="109" t="str">
        <f>IF(AE45&lt;=FORMULAS!$J$5,FORMULAS!$F$5,IF(AE45&lt;=FORMULAS!$J$6,FORMULAS!$F$6,IF(AE45&lt;=FORMULAS!$J$7,FORMULAS!$F$7,IF(AE45&lt;=FORMULAS!$J$8,FORMULAS!$F$8,IF(AE45&lt;=FORMULAS!$J$9,FORMULAS!$F$9," ")))))</f>
        <v>Media</v>
      </c>
      <c r="AG45" s="131">
        <f>IF(X42=FORMULAS!$D$57,$N42-($N42*AD45),$N42)</f>
        <v>0.48</v>
      </c>
      <c r="AH45" s="109" t="str">
        <f>IF(AG45&lt;=FORMULAS!$G$14,FORMULAS!$F$14,IF(AG45&lt;=FORMULAS!$G$15,FORMULAS!$F$15,IF(AG45&lt;=FORMULAS!$G$16,FORMULAS!$F$16,IF(AG45&lt;=FORMULAS!$G$17,FORMULAS!$F$17,IF(AG45&lt;=FORMULAS!$G$18,FORMULAS!$F$18," ")))))</f>
        <v>Moderado</v>
      </c>
      <c r="AI45" s="257"/>
      <c r="AJ45" s="257"/>
      <c r="AK45" s="264"/>
      <c r="AL45" s="264"/>
      <c r="AM45" s="261"/>
      <c r="AN45" s="261"/>
      <c r="AO45" s="261"/>
      <c r="AP45" s="286"/>
      <c r="AQ45" s="286"/>
    </row>
    <row r="46" spans="1:43" ht="91.5" customHeight="1" x14ac:dyDescent="0.2">
      <c r="A46" s="257">
        <f>+A42+1</f>
        <v>27</v>
      </c>
      <c r="B46" s="264" t="s">
        <v>599</v>
      </c>
      <c r="C46" s="264" t="s">
        <v>458</v>
      </c>
      <c r="D46" s="264" t="s">
        <v>240</v>
      </c>
      <c r="E46" s="264" t="s">
        <v>351</v>
      </c>
      <c r="F46" s="264" t="s">
        <v>352</v>
      </c>
      <c r="G46" s="264" t="str">
        <f t="shared" si="4"/>
        <v>Posibilidad de pérdida Económica y Reputacional por insatisfacción de la comunidad como resultado de una deficiente atención relacionada con la socialización de proyectos y/o temas relacionados con la entidad, por la baja  calidad de la atención brindada por colaboradores de la EFR.</v>
      </c>
      <c r="H46" s="257" t="s">
        <v>242</v>
      </c>
      <c r="I46" s="257">
        <v>365</v>
      </c>
      <c r="J46" s="257" t="str">
        <f>+IF(I46="","",IF(I46&lt;=FORMULAS!$I$5,FORMULAS!$G$5,IF(I46&lt;=FORMULAS!$I$6,FORMULAS!$G$6,IF(I46&lt;=FORMULAS!$I$7,FORMULAS!$G$7,IF(I46&lt;=FORMULAS!$I$8,FORMULAS!$G$8,IF(I46&gt;=FORMULAS!$H$9,FORMULAS!$G$9,""))))))</f>
        <v>La actividad que conlleva el riesgo se ejecuta de 24 a 500 veces por año</v>
      </c>
      <c r="K46" s="270">
        <f>+IF(J46="","",IF(J46=FORMULAS!$G$5,FORMULAS!$J$5,IF(J46=FORMULAS!$G$6,FORMULAS!$J$6,IF(J46=FORMULAS!$G$7,FORMULAS!$J$7,IF(J46=FORMULAS!$G$8,FORMULAS!$J$8,IF(J46=FORMULAS!$G$9,FORMULAS!$J$9))))))</f>
        <v>0.6</v>
      </c>
      <c r="L46" s="257" t="str">
        <f>+IF(J46="","",IF(J46=FORMULAS!$G$5,FORMULAS!$F$5,IF(J46=FORMULAS!$G$6,FORMULAS!$F$6,IF(J46=FORMULAS!$G$7,FORMULAS!$F$7,IF(J46=FORMULAS!$G$8,FORMULAS!$F$8,IF(J46=FORMULAS!$G$9,FORMULAS!$F$9))))))</f>
        <v>Media</v>
      </c>
      <c r="M46" s="264" t="s">
        <v>269</v>
      </c>
      <c r="N46" s="271">
        <f>+IF(M46="","",IF(M46="N/A","",IF(OR(M46=FORMULAS!$H$14,M46=FORMULAS!$I$14),FORMULAS!$G$14,IF(OR(M46=FORMULAS!$H$15,M46=FORMULAS!$I$15),FORMULAS!$G$15,IF(OR(M46=FORMULAS!$H$16,M46=FORMULAS!$I$16),FORMULAS!$G49,IF(OR(M46=FORMULAS!$H$17,M46=FORMULAS!$I$17),FORMULAS!$G$17,IF(OR(M46=FORMULAS!$H$18,M46=FORMULAS!$I$18),FORMULAS!$G$18)))))))</f>
        <v>0.8</v>
      </c>
      <c r="O46" s="257" t="str">
        <f>+IF(M46="","",IF(M46="N/A","",IF(OR(M46=FORMULAS!$H$14,M46=FORMULAS!$I$14),FORMULAS!$F$14,IF(OR(M46=FORMULAS!$H$15,M46=FORMULAS!$I$15),FORMULAS!$F$15,IF(OR(M46=FORMULAS!$H$16,M46=FORMULAS!$I$16),FORMULAS!$F49,IF(OR(M46=FORMULAS!$H$17,M46=FORMULAS!$I$17),FORMULAS!$F$17,IF(OR(M46=FORMULAS!$H$18,M46=FORMULAS!$I$18),FORMULAS!$F$18)))))))</f>
        <v>Mayor</v>
      </c>
      <c r="P46" s="257" t="str">
        <f>+IF(L46=FORMULAS!$H$23,IF(O46=FORMULAS!$I$22,FORMULAS!$I$23,IF(O46=FORMULAS!$J$22,FORMULAS!$J$23,IF(O46=FORMULAS!$K$22,FORMULAS!$K$23,IF(O46=FORMULAS!$L$22,FORMULAS!$L$23,IF(O46=FORMULAS!$M$22,FORMULAS!$M$23))))),IF(L46=FORMULAS!$H$24,IF(O46=FORMULAS!$I$22,FORMULAS!$I$24,IF(O46=FORMULAS!$J$22,FORMULAS!$J$24,IF(O46=FORMULAS!$K$22,FORMULAS!$K$24,IF(O46=FORMULAS!$L$22,FORMULAS!$L$24,IF(O46=FORMULAS!$M$22,FORMULAS!$M$24))))),IF(L46=FORMULAS!$H$25,IF(O46=FORMULAS!$I$22,FORMULAS!$I$25,IF(O46=FORMULAS!$J$22,FORMULAS!$J$25,IF(O46=FORMULAS!$K$22,FORMULAS!$K$25,IF(O46=FORMULAS!$L$22,FORMULAS!$L$25,IF(O46=FORMULAS!$M$22,FORMULAS!$M$25))))),IF(L46=FORMULAS!$H$26,IF(O46=FORMULAS!$I$22,FORMULAS!$I$26,IF(O46=FORMULAS!$J$22,FORMULAS!$J$26,IF(O46=FORMULAS!$K$22,FORMULAS!$K$26,IF(O46=FORMULAS!$L$22,FORMULAS!$L$26,IF(O46=FORMULAS!$M$22,FORMULAS!$M$26))))),IF(L46=FORMULAS!$H$27,IF(O46=FORMULAS!$I$22,FORMULAS!$I$27,IF(O46=FORMULAS!$J$22,FORMULAS!$J$27,IF(O46=FORMULAS!$K$22,FORMULAS!$K$27,IF(O46=FORMULAS!$L$22,FORMULAS!$L$27,IF(O46=FORMULAS!$M$22,FORMULAS!$M$27))))),"")))))</f>
        <v>Alto</v>
      </c>
      <c r="Q46" s="108">
        <v>1</v>
      </c>
      <c r="R46" s="109" t="s">
        <v>449</v>
      </c>
      <c r="S46" s="107" t="s">
        <v>587</v>
      </c>
      <c r="T46" s="107" t="s">
        <v>588</v>
      </c>
      <c r="U46" s="159" t="str">
        <f t="shared" si="2"/>
        <v>El responsable del proceso se encargara de promover la divulgación de la encuesta de satisfacción en la página web oficial de la entidad, correo electrónico y redes sociales con una periodicidad trimestral.</v>
      </c>
      <c r="V46" s="107" t="s">
        <v>9</v>
      </c>
      <c r="W46" s="131">
        <f>IF(V46=FORMULAS!$B$56,FORMULAS!$C$56,IF(V46=FORMULAS!$B$57,FORMULAS!$C$57,IF(V46=FORMULAS!$B$58,FORMULAS!$C$58," ")))</f>
        <v>0.25</v>
      </c>
      <c r="X46" s="109" t="str">
        <f>IF(V46=FORMULAS!$B$56,FORMULAS!$D$56,IF(V46=FORMULAS!$B$57,FORMULAS!$D$57,IF(V46=FORMULAS!$B$58,FORMULAS!$D$58," ")))</f>
        <v>Probabilidad</v>
      </c>
      <c r="Y46" s="107" t="s">
        <v>89</v>
      </c>
      <c r="Z46" s="131">
        <f>IF(Y46=FORMULAS!$B$61,FORMULAS!$C$56,IF(Y46=FORMULAS!$B$60,FORMULAS!$C$57," "))</f>
        <v>0.15</v>
      </c>
      <c r="AA46" s="109" t="s">
        <v>14</v>
      </c>
      <c r="AB46" s="109" t="s">
        <v>16</v>
      </c>
      <c r="AC46" s="109" t="s">
        <v>287</v>
      </c>
      <c r="AD46" s="131">
        <f t="shared" si="0"/>
        <v>0.4</v>
      </c>
      <c r="AE46" s="131">
        <f>IF(X46=FORMULAS!$D$57,$K46-($K46*AD46),$K46)</f>
        <v>0.36</v>
      </c>
      <c r="AF46" s="109" t="str">
        <f>IF(AE46&lt;=FORMULAS!$J$5,FORMULAS!$F$5,IF(AE46&lt;=FORMULAS!$J$6,FORMULAS!$F$6,IF(AE46&lt;=FORMULAS!$J$7,FORMULAS!$F$7,IF(AE46&lt;=FORMULAS!$J$8,FORMULAS!$F$8,IF(AE46&lt;=FORMULAS!$J$9,FORMULAS!$F$9," ")))))</f>
        <v>Baja</v>
      </c>
      <c r="AG46" s="131">
        <f>IF(X46=FORMULAS!$D$57,$N46-($N46*AD46),$N46)</f>
        <v>0.48</v>
      </c>
      <c r="AH46" s="109" t="str">
        <f>IF(AG46&lt;=FORMULAS!$G$14,FORMULAS!$F$14,IF(AG46&lt;=FORMULAS!$G$15,FORMULAS!$F$15,IF(AG46&lt;=FORMULAS!$G$16,FORMULAS!$F$16,IF(AG46&lt;=FORMULAS!$G$17,FORMULAS!$F$17,IF(AG46&lt;=FORMULAS!$G$18,FORMULAS!$F$18," ")))))</f>
        <v>Moderado</v>
      </c>
      <c r="AI46" s="257" t="str">
        <f>+IF(AF46=FORMULAS!$H$23,IF(AH46=FORMULAS!$I$22,FORMULAS!$I$23,IF(AH46=FORMULAS!$J$22,FORMULAS!$J$23,IF(AH46=FORMULAS!$K$22,FORMULAS!$K$23,IF(AH46=FORMULAS!$L$22,FORMULAS!$L$23,IF(AH46=FORMULAS!$M$22,FORMULAS!$M$23))))),IF(AF46=FORMULAS!$H$24,IF(AH46=FORMULAS!$I$22,FORMULAS!$I$24,IF(AH46=FORMULAS!$J$22,FORMULAS!$J$24,IF(AH46=FORMULAS!$K$22,FORMULAS!$K$24,IF(AH46=FORMULAS!$L$22,FORMULAS!$L$24,IF(AH46=FORMULAS!$M$22,FORMULAS!$M$24))))),IF(AF46=FORMULAS!$H$25,IF(AH46=FORMULAS!$I$22,FORMULAS!$I$25,IF(AH46=FORMULAS!$J$22,FORMULAS!$J$25,IF(AH46=FORMULAS!$K$22,FORMULAS!$K$25,IF(AH46=FORMULAS!$L$22,FORMULAS!$L$25,IF(AH46=FORMULAS!$M$22,FORMULAS!$M$25))))),IF(AF46=FORMULAS!$H$26,IF(AH46=FORMULAS!$I$22,FORMULAS!$I$26,IF(AH46=FORMULAS!$J$22,FORMULAS!$J$26,IF(AH46=FORMULAS!$K$22,FORMULAS!$K$26,IF(AH46=FORMULAS!$L$22,FORMULAS!$L$26,IF(AH46=FORMULAS!$M$22,FORMULAS!$M$26))))),IF(AF46=FORMULAS!$H$27,IF(AH46=FORMULAS!$I$22,FORMULAS!$I$27,IF(AH46=FORMULAS!$J$22,FORMULAS!$J$27,IF(AH46=FORMULAS!$K$22,FORMULAS!$K$27,IF(AH46=FORMULAS!$L$22,FORMULAS!$K$27,IF(AH46=FORMULAS!$M$22,FORMULAS!$M$27))))),"")))))</f>
        <v>Moderado</v>
      </c>
      <c r="AJ46" s="257" t="s">
        <v>292</v>
      </c>
      <c r="AK46" s="287" t="s">
        <v>589</v>
      </c>
      <c r="AL46" s="264" t="s">
        <v>456</v>
      </c>
      <c r="AM46" s="261" t="s">
        <v>457</v>
      </c>
      <c r="AN46" s="261" t="s">
        <v>458</v>
      </c>
      <c r="AO46" s="261" t="s">
        <v>459</v>
      </c>
      <c r="AP46" s="265">
        <v>45658</v>
      </c>
      <c r="AQ46" s="265">
        <v>46022</v>
      </c>
    </row>
    <row r="47" spans="1:43" ht="98.25" customHeight="1" x14ac:dyDescent="0.2">
      <c r="A47" s="257"/>
      <c r="B47" s="264"/>
      <c r="C47" s="264"/>
      <c r="D47" s="264"/>
      <c r="E47" s="264"/>
      <c r="F47" s="264"/>
      <c r="G47" s="264"/>
      <c r="H47" s="257"/>
      <c r="I47" s="257"/>
      <c r="J47" s="257"/>
      <c r="K47" s="270"/>
      <c r="L47" s="257"/>
      <c r="M47" s="264"/>
      <c r="N47" s="271"/>
      <c r="O47" s="257"/>
      <c r="P47" s="257"/>
      <c r="Q47" s="108">
        <v>2</v>
      </c>
      <c r="R47" s="109" t="s">
        <v>449</v>
      </c>
      <c r="S47" s="107" t="s">
        <v>528</v>
      </c>
      <c r="T47" s="107" t="s">
        <v>588</v>
      </c>
      <c r="U47" s="159" t="str">
        <f t="shared" si="2"/>
        <v>El responsable del proceso se encargara de realizar el seguimiento al resultado de la encuesta de satisfacción  con una periodicidad trimestral.</v>
      </c>
      <c r="V47" s="107" t="s">
        <v>9</v>
      </c>
      <c r="W47" s="131">
        <f>IF(V47=FORMULAS!$B$56,FORMULAS!$C$56,IF(V47=FORMULAS!$B$57,FORMULAS!$C$57,IF(V47=FORMULAS!$B$58,FORMULAS!$C$58," ")))</f>
        <v>0.25</v>
      </c>
      <c r="X47" s="109" t="str">
        <f>IF(V47=FORMULAS!$B$56,FORMULAS!$D$56,IF(V47=FORMULAS!$B$57,FORMULAS!$D$57,IF(V47=FORMULAS!$B$58,FORMULAS!$D$58," ")))</f>
        <v>Probabilidad</v>
      </c>
      <c r="Y47" s="107" t="s">
        <v>89</v>
      </c>
      <c r="Z47" s="131">
        <f>IF(Y47=FORMULAS!$B$61,FORMULAS!$C$56,IF(Y47=FORMULAS!$B$60,FORMULAS!$C$57," "))</f>
        <v>0.15</v>
      </c>
      <c r="AA47" s="109" t="s">
        <v>14</v>
      </c>
      <c r="AB47" s="109" t="s">
        <v>16</v>
      </c>
      <c r="AC47" s="109" t="s">
        <v>287</v>
      </c>
      <c r="AD47" s="131">
        <f t="shared" si="0"/>
        <v>0.4</v>
      </c>
      <c r="AE47" s="131">
        <f>IF(X44=FORMULAS!$D$57,$K46-($K46*AD47),$K46)</f>
        <v>0.36</v>
      </c>
      <c r="AF47" s="109" t="str">
        <f>IF(AE47&lt;=FORMULAS!$J$5,FORMULAS!$F$5,IF(AE47&lt;=FORMULAS!$J$6,FORMULAS!$F$6,IF(AE47&lt;=FORMULAS!$J$7,FORMULAS!$F$7,IF(AE47&lt;=FORMULAS!$J$8,FORMULAS!$F$8,IF(AE47&lt;=FORMULAS!$J$9,FORMULAS!$F$9," ")))))</f>
        <v>Baja</v>
      </c>
      <c r="AG47" s="131">
        <f>IF(X42=FORMULAS!$D$57,$N42-($N42*AD47),$N42)</f>
        <v>0.48</v>
      </c>
      <c r="AH47" s="109" t="str">
        <f>IF(AG47&lt;=FORMULAS!$G$14,FORMULAS!$F$14,IF(AG47&lt;=FORMULAS!$G$15,FORMULAS!$F$15,IF(AG47&lt;=FORMULAS!$G$16,FORMULAS!$F$16,IF(AG47&lt;=FORMULAS!$G$17,FORMULAS!$F$17,IF(AG47&lt;=FORMULAS!$G$18,FORMULAS!$F$18," ")))))</f>
        <v>Moderado</v>
      </c>
      <c r="AI47" s="257"/>
      <c r="AJ47" s="257"/>
      <c r="AK47" s="287"/>
      <c r="AL47" s="264"/>
      <c r="AM47" s="261"/>
      <c r="AN47" s="261"/>
      <c r="AO47" s="261"/>
      <c r="AP47" s="265"/>
      <c r="AQ47" s="265"/>
    </row>
    <row r="48" spans="1:43" ht="193.5" customHeight="1" x14ac:dyDescent="0.2">
      <c r="A48" s="108">
        <f>+A46+1</f>
        <v>28</v>
      </c>
      <c r="B48" s="107" t="s">
        <v>600</v>
      </c>
      <c r="C48" s="107" t="s">
        <v>458</v>
      </c>
      <c r="D48" s="107" t="s">
        <v>240</v>
      </c>
      <c r="E48" s="107" t="s">
        <v>575</v>
      </c>
      <c r="F48" s="107" t="s">
        <v>576</v>
      </c>
      <c r="G48" s="109" t="str">
        <f t="shared" si="4"/>
        <v xml:space="preserve">Posibilidad de pérdida Económica y Reputacional debido al incumplimiento en la ejecución de los planes y programas de Talento Humano. Por no realizar las actividades programadas dentro del periodo establecido,  con las respectivas dependencias para tomar acciones de mejora. </v>
      </c>
      <c r="H48" s="109" t="s">
        <v>242</v>
      </c>
      <c r="I48" s="108">
        <v>12</v>
      </c>
      <c r="J48" s="109" t="str">
        <f>+IF(I48="","",IF(I48&lt;=FORMULAS!$I$5,FORMULAS!$G$5,IF(I48&lt;=FORMULAS!$I$6,FORMULAS!$G$6,IF(I48&lt;=FORMULAS!$I$7,FORMULAS!$G$7,IF(I48&lt;=FORMULAS!$I$8,FORMULAS!$G$8,IF(I48&gt;=FORMULAS!$H$9,FORMULAS!$G$9,""))))))</f>
        <v>La actividad que conlleva el riesgo se ejecuta de 3 a 24 veces por año</v>
      </c>
      <c r="K48" s="130">
        <f>+IF(J48="","",IF(J48=FORMULAS!$G$5,FORMULAS!$J$5,IF(J48=FORMULAS!$G$6,FORMULAS!$J$6,IF(J48=FORMULAS!$G$7,FORMULAS!$J$7,IF(J48=FORMULAS!$G$8,FORMULAS!$J$8,IF(J48=FORMULAS!$G$9,FORMULAS!$J$9))))))</f>
        <v>0.4</v>
      </c>
      <c r="L48" s="109" t="str">
        <f>+IF(J48="","",IF(J48=FORMULAS!$G$5,FORMULAS!$F$5,IF(J48=FORMULAS!$G$6,FORMULAS!$F$6,IF(J48=FORMULAS!$G$7,FORMULAS!$F$7,IF(J48=FORMULAS!$G$8,FORMULAS!$F$8,IF(J48=FORMULAS!$G$9,FORMULAS!$F$9))))))</f>
        <v>Baja</v>
      </c>
      <c r="M48" s="107" t="s">
        <v>262</v>
      </c>
      <c r="N48" s="131">
        <f>+IF(M48="","",IF(M48="N/A","",IF(OR(M48=FORMULAS!$H$14,M48=FORMULAS!$I$14),FORMULAS!$G$14,IF(OR(M48=FORMULAS!$H$15,M48=FORMULAS!$I$15),FORMULAS!$G$15,IF(OR(M48=FORMULAS!$H$16,M48=FORMULAS!$I$16),FORMULAS!$G51,IF(OR(M48=FORMULAS!$H$17,M48=FORMULAS!$I$17),FORMULAS!$G$17,IF(OR(M48=FORMULAS!$H$18,M48=FORMULAS!$I$18),FORMULAS!$G$18)))))))</f>
        <v>0.4</v>
      </c>
      <c r="O48" s="109" t="str">
        <f>+IF(M48="","",IF(M48="N/A","",IF(OR(M48=FORMULAS!$H$14,M48=FORMULAS!$I$14),FORMULAS!$F$14,IF(OR(M48=FORMULAS!$H$15,M48=FORMULAS!$I$15),FORMULAS!$F$15,IF(OR(M48=FORMULAS!$H$16,M48=FORMULAS!$I$16),FORMULAS!$F51,IF(OR(M48=FORMULAS!$H$17,M48=FORMULAS!$I$17),FORMULAS!$F$17,IF(OR(M48=FORMULAS!$H$18,M48=FORMULAS!$I$18),FORMULAS!$F$18)))))))</f>
        <v>Menor</v>
      </c>
      <c r="P48" s="109" t="str">
        <f>+IF(L48=FORMULAS!$H$23,IF(O48=FORMULAS!$I$22,FORMULAS!$I$23,IF(O48=FORMULAS!$J$22,FORMULAS!$J$23,IF(O48=FORMULAS!$K$22,FORMULAS!$K$23,IF(O48=FORMULAS!$L$22,FORMULAS!$L$23,IF(O48=FORMULAS!$M$22,FORMULAS!$M$23))))),IF(L48=FORMULAS!$H$24,IF(O48=FORMULAS!$I$22,FORMULAS!$I$24,IF(O48=FORMULAS!$J$22,FORMULAS!$J$24,IF(O48=FORMULAS!$K$22,FORMULAS!$K$24,IF(O48=FORMULAS!$L$22,FORMULAS!$L$24,IF(O48=FORMULAS!$M$22,FORMULAS!$M$24))))),IF(L48=FORMULAS!$H$25,IF(O48=FORMULAS!$I$22,FORMULAS!$I$25,IF(O48=FORMULAS!$J$22,FORMULAS!$J$25,IF(O48=FORMULAS!$K$22,FORMULAS!$K$25,IF(O48=FORMULAS!$L$22,FORMULAS!$L$25,IF(O48=FORMULAS!$M$22,FORMULAS!$M$25))))),IF(L48=FORMULAS!$H$26,IF(O48=FORMULAS!$I$22,FORMULAS!$I$26,IF(O48=FORMULAS!$J$22,FORMULAS!$J$26,IF(O48=FORMULAS!$K$22,FORMULAS!$K$26,IF(O48=FORMULAS!$L$22,FORMULAS!$L$26,IF(O48=FORMULAS!$M$22,FORMULAS!$M$26))))),IF(L48=FORMULAS!$H$27,IF(O48=FORMULAS!$I$22,FORMULAS!$I$27,IF(O48=FORMULAS!$J$22,FORMULAS!$J$27,IF(O48=FORMULAS!$K$22,FORMULAS!$K$27,IF(O48=FORMULAS!$L$22,FORMULAS!$L$27,IF(O48=FORMULAS!$M$22,FORMULAS!$M$27))))),"")))))</f>
        <v>Moderado</v>
      </c>
      <c r="Q48" s="108">
        <v>1</v>
      </c>
      <c r="R48" s="107" t="s">
        <v>460</v>
      </c>
      <c r="S48" s="107" t="s">
        <v>461</v>
      </c>
      <c r="T48" s="108" t="s">
        <v>588</v>
      </c>
      <c r="U48" s="159" t="str">
        <f t="shared" si="2"/>
        <v>El profesional designado por la Dirección Administrativa y Financiera, se encargara de realizar el seguimiento a la ejecución de los planes y programas de talento humano con una periodicidad trimestral.</v>
      </c>
      <c r="V48" s="107" t="s">
        <v>9</v>
      </c>
      <c r="W48" s="131">
        <f>IF(V48=FORMULAS!$B$56,FORMULAS!$C$56,IF(V48=FORMULAS!$B$57,FORMULAS!$C$57,IF(V48=FORMULAS!$B$58,FORMULAS!$C$58," ")))</f>
        <v>0.25</v>
      </c>
      <c r="X48" s="109" t="str">
        <f>IF(V48=FORMULAS!$B$56,FORMULAS!$D$56,IF(V48=FORMULAS!$B$57,FORMULAS!$D$57,IF(V48=FORMULAS!$B$58,FORMULAS!$D$58," ")))</f>
        <v>Probabilidad</v>
      </c>
      <c r="Y48" s="107" t="s">
        <v>89</v>
      </c>
      <c r="Z48" s="131">
        <f>IF(Y48=FORMULAS!$B$61,FORMULAS!$C$56,IF(Y48=FORMULAS!$B$60,FORMULAS!$C$57," "))</f>
        <v>0.15</v>
      </c>
      <c r="AA48" s="109" t="s">
        <v>14</v>
      </c>
      <c r="AB48" s="109" t="s">
        <v>16</v>
      </c>
      <c r="AC48" s="109" t="s">
        <v>287</v>
      </c>
      <c r="AD48" s="131">
        <f t="shared" si="0"/>
        <v>0.4</v>
      </c>
      <c r="AE48" s="131">
        <f>IF(X48=FORMULAS!$D$57,$K48-($K48*AD48),$K48)</f>
        <v>0.24</v>
      </c>
      <c r="AF48" s="109" t="str">
        <f>IF(AE48&lt;=FORMULAS!$J$5,FORMULAS!$F$5,IF(AE48&lt;=FORMULAS!$J$6,FORMULAS!$F$6,IF(AE48&lt;=FORMULAS!$J$7,FORMULAS!$F$7,IF(AE48&lt;=FORMULAS!$J$8,FORMULAS!$F$8,IF(AE48&lt;=FORMULAS!$J$9,FORMULAS!$F$9," ")))))</f>
        <v>Baja</v>
      </c>
      <c r="AG48" s="131">
        <f>IF(X48=FORMULAS!$D$57,$N48-($N48*AD48),$N48)</f>
        <v>0.24</v>
      </c>
      <c r="AH48" s="109" t="str">
        <f>IF(AG48&lt;=FORMULAS!$G$14,FORMULAS!$F$14,IF(AG48&lt;=FORMULAS!$G$15,FORMULAS!$F$15,IF(AG48&lt;=FORMULAS!$G$16,FORMULAS!$F$16,IF(AG48&lt;=FORMULAS!$G$17,FORMULAS!$F$17,IF(AG48&lt;=FORMULAS!$G$18,FORMULAS!$F$18," ")))))</f>
        <v>Menor</v>
      </c>
      <c r="AI48" s="109" t="str">
        <f>+IF(AF48=FORMULAS!$H$23,IF(AH48=FORMULAS!$I$22,FORMULAS!$I$23,IF(AH48=FORMULAS!$J$22,FORMULAS!$J$23,IF(AH48=FORMULAS!$K$22,FORMULAS!$K$23,IF(AH48=FORMULAS!$L$22,FORMULAS!$L$23,IF(AH48=FORMULAS!$M$22,FORMULAS!$M$23))))),IF(AF48=FORMULAS!$H$24,IF(AH48=FORMULAS!$I$22,FORMULAS!$I$24,IF(AH48=FORMULAS!$J$22,FORMULAS!$J$24,IF(AH48=FORMULAS!$K$22,FORMULAS!$K$24,IF(AH48=FORMULAS!$L$22,FORMULAS!$L$24,IF(AH48=FORMULAS!$M$22,FORMULAS!$M$24))))),IF(AF48=FORMULAS!$H$25,IF(AH48=FORMULAS!$I$22,FORMULAS!$I$25,IF(AH48=FORMULAS!$J$22,FORMULAS!$J$25,IF(AH48=FORMULAS!$K$22,FORMULAS!$K$25,IF(AH48=FORMULAS!$L$22,FORMULAS!$L$25,IF(AH48=FORMULAS!$M$22,FORMULAS!$M$25))))),IF(AF48=FORMULAS!$H$26,IF(AH48=FORMULAS!$I$22,FORMULAS!$I$26,IF(AH48=FORMULAS!$J$22,FORMULAS!$J$26,IF(AH48=FORMULAS!$K$22,FORMULAS!$K$26,IF(AH48=FORMULAS!$L$22,FORMULAS!$L$26,IF(AH48=FORMULAS!$M$22,FORMULAS!$M$26))))),IF(AF48=FORMULAS!$H$27,IF(AH48=FORMULAS!$I$22,FORMULAS!$I$27,IF(AH48=FORMULAS!$J$22,FORMULAS!$J$27,IF(AH48=FORMULAS!$K$22,FORMULAS!$K$27,IF(AH48=FORMULAS!$L$22,FORMULAS!$K$27,IF(AH48=FORMULAS!$M$22,FORMULAS!$M$27))))),"")))))</f>
        <v>Moderado</v>
      </c>
      <c r="AJ48" s="108" t="s">
        <v>292</v>
      </c>
      <c r="AK48" s="230" t="s">
        <v>544</v>
      </c>
      <c r="AL48" s="227" t="s">
        <v>590</v>
      </c>
      <c r="AM48" s="202" t="s">
        <v>581</v>
      </c>
      <c r="AN48" s="190" t="s">
        <v>458</v>
      </c>
      <c r="AO48" s="190" t="s">
        <v>459</v>
      </c>
      <c r="AP48" s="234">
        <v>45689</v>
      </c>
      <c r="AQ48" s="234">
        <v>46022</v>
      </c>
    </row>
    <row r="49" spans="1:43" ht="225.95" customHeight="1" x14ac:dyDescent="0.2">
      <c r="A49" s="108">
        <f t="shared" si="3"/>
        <v>29</v>
      </c>
      <c r="B49" s="107" t="s">
        <v>600</v>
      </c>
      <c r="C49" s="107" t="s">
        <v>458</v>
      </c>
      <c r="D49" s="107" t="s">
        <v>240</v>
      </c>
      <c r="E49" s="107" t="s">
        <v>591</v>
      </c>
      <c r="F49" s="107" t="s">
        <v>577</v>
      </c>
      <c r="G49" s="109" t="str">
        <f t="shared" si="4"/>
        <v xml:space="preserve">Posibilidad de pérdida Económica y Reputacional por la no presentación, presentación extemporánea y/o con errores de los reportes a las autoridades competentes por la  posible materialización de accidentes de trabajo en la EFR. </v>
      </c>
      <c r="H49" s="109" t="s">
        <v>242</v>
      </c>
      <c r="I49" s="108">
        <v>25</v>
      </c>
      <c r="J49" s="109" t="str">
        <f>+IF(I49="","",IF(I49&lt;=FORMULAS!$I$5,FORMULAS!$G$5,IF(I49&lt;=FORMULAS!$I$6,FORMULAS!$G$6,IF(I49&lt;=FORMULAS!$I$7,FORMULAS!$G$7,IF(I49&lt;=FORMULAS!$I$8,FORMULAS!$G$8,IF(I49&gt;=FORMULAS!$H$9,FORMULAS!$G$9,""))))))</f>
        <v>La actividad que conlleva el riesgo se ejecuta de 24 a 500 veces por año</v>
      </c>
      <c r="K49" s="130">
        <f>+IF(J49="","",IF(J49=FORMULAS!$G$5,FORMULAS!$J$5,IF(J49=FORMULAS!$G$6,FORMULAS!$J$6,IF(J49=FORMULAS!$G$7,FORMULAS!$J$7,IF(J49=FORMULAS!$G$8,FORMULAS!$J$8,IF(J49=FORMULAS!$G$9,FORMULAS!$J$9))))))</f>
        <v>0.6</v>
      </c>
      <c r="L49" s="109" t="str">
        <f>+IF(J49="","",IF(J49=FORMULAS!$G$5,FORMULAS!$F$5,IF(J49=FORMULAS!$G$6,FORMULAS!$F$6,IF(J49=FORMULAS!$G$7,FORMULAS!$F$7,IF(J49=FORMULAS!$G$8,FORMULAS!$F$8,IF(J49=FORMULAS!$G$9,FORMULAS!$F$9))))))</f>
        <v>Media</v>
      </c>
      <c r="M49" s="107" t="s">
        <v>262</v>
      </c>
      <c r="N49" s="131">
        <f>+IF(M49="","",IF(M49="N/A","",IF(OR(M49=FORMULAS!$H$14,M49=FORMULAS!$I$14),FORMULAS!$G$14,IF(OR(M49=FORMULAS!$H$15,M49=FORMULAS!$I$15),FORMULAS!$G$15,IF(OR(M49=FORMULAS!$H$16,M49=FORMULAS!$I$16),FORMULAS!$G52,IF(OR(M49=FORMULAS!$H$17,M49=FORMULAS!$I$17),FORMULAS!$G$17,IF(OR(M49=FORMULAS!$H$18,M49=FORMULAS!$I$18),FORMULAS!$G$18)))))))</f>
        <v>0.4</v>
      </c>
      <c r="O49" s="109" t="str">
        <f>+IF(M49="","",IF(M49="N/A","",IF(OR(M49=FORMULAS!$H$14,M49=FORMULAS!$I$14),FORMULAS!$F$14,IF(OR(M49=FORMULAS!$H$15,M49=FORMULAS!$I$15),FORMULAS!$F$15,IF(OR(M49=FORMULAS!$H$16,M49=FORMULAS!$I$16),FORMULAS!$F52,IF(OR(M49=FORMULAS!$H$17,M49=FORMULAS!$I$17),FORMULAS!$F$17,IF(OR(M49=FORMULAS!$H$18,M49=FORMULAS!$I$18),FORMULAS!$F$18)))))))</f>
        <v>Menor</v>
      </c>
      <c r="P49" s="109" t="str">
        <f>+IF(L49=FORMULAS!$H$23,IF(O49=FORMULAS!$I$22,FORMULAS!$I$23,IF(O49=FORMULAS!$J$22,FORMULAS!$J$23,IF(O49=FORMULAS!$K$22,FORMULAS!$K$23,IF(O49=FORMULAS!$L$22,FORMULAS!$L$23,IF(O49=FORMULAS!$M$22,FORMULAS!$M$23))))),IF(L49=FORMULAS!$H$24,IF(O49=FORMULAS!$I$22,FORMULAS!$I$24,IF(O49=FORMULAS!$J$22,FORMULAS!$J$24,IF(O49=FORMULAS!$K$22,FORMULAS!$K$24,IF(O49=FORMULAS!$L$22,FORMULAS!$L$24,IF(O49=FORMULAS!$M$22,FORMULAS!$M$24))))),IF(L49=FORMULAS!$H$25,IF(O49=FORMULAS!$I$22,FORMULAS!$I$25,IF(O49=FORMULAS!$J$22,FORMULAS!$J$25,IF(O49=FORMULAS!$K$22,FORMULAS!$K$25,IF(O49=FORMULAS!$L$22,FORMULAS!$L$25,IF(O49=FORMULAS!$M$22,FORMULAS!$M$25))))),IF(L49=FORMULAS!$H$26,IF(O49=FORMULAS!$I$22,FORMULAS!$I$26,IF(O49=FORMULAS!$J$22,FORMULAS!$J$26,IF(O49=FORMULAS!$K$22,FORMULAS!$K$26,IF(O49=FORMULAS!$L$22,FORMULAS!$L$26,IF(O49=FORMULAS!$M$22,FORMULAS!$M$26))))),IF(L49=FORMULAS!$H$27,IF(O49=FORMULAS!$I$22,FORMULAS!$I$27,IF(O49=FORMULAS!$J$22,FORMULAS!$J$27,IF(O49=FORMULAS!$K$22,FORMULAS!$K$27,IF(O49=FORMULAS!$L$22,FORMULAS!$L$27,IF(O49=FORMULAS!$M$22,FORMULAS!$M$27))))),"")))))</f>
        <v>Moderado</v>
      </c>
      <c r="Q49" s="108">
        <v>1</v>
      </c>
      <c r="R49" s="107" t="s">
        <v>462</v>
      </c>
      <c r="S49" s="107" t="s">
        <v>545</v>
      </c>
      <c r="T49" s="108" t="s">
        <v>592</v>
      </c>
      <c r="U49" s="159" t="str">
        <f t="shared" si="2"/>
        <v>El profesional de seguridad y salud en el trabajo de la  Dirección Administrativa y Financiera, se encargara de realizar seguimiento de los reportes de accidentes trabajo en la plataforma de la ARL Positiva y en el Comité Paritario de Seguridad y Salud en el Trabajo con una periodicidad mensual.</v>
      </c>
      <c r="V49" s="107" t="s">
        <v>9</v>
      </c>
      <c r="W49" s="131">
        <f>IF(V49=FORMULAS!$B$56,FORMULAS!$C$56,IF(V49=FORMULAS!$B$57,FORMULAS!$C$57,IF(V49=FORMULAS!$B$58,FORMULAS!$C$58," ")))</f>
        <v>0.25</v>
      </c>
      <c r="X49" s="109" t="str">
        <f>IF(V49=FORMULAS!$B$56,FORMULAS!$D$56,IF(V49=FORMULAS!$B$57,FORMULAS!$D$57,IF(V49=FORMULAS!$B$58,FORMULAS!$D$58," ")))</f>
        <v>Probabilidad</v>
      </c>
      <c r="Y49" s="107" t="s">
        <v>89</v>
      </c>
      <c r="Z49" s="131">
        <f>IF(Y49=FORMULAS!$B$61,FORMULAS!$C$56,IF(Y49=FORMULAS!$B$60,FORMULAS!$C$57," "))</f>
        <v>0.15</v>
      </c>
      <c r="AA49" s="109" t="s">
        <v>14</v>
      </c>
      <c r="AB49" s="109" t="s">
        <v>16</v>
      </c>
      <c r="AC49" s="109" t="s">
        <v>287</v>
      </c>
      <c r="AD49" s="131">
        <f t="shared" si="0"/>
        <v>0.4</v>
      </c>
      <c r="AE49" s="131">
        <f>IF(X49=FORMULAS!$D$57,$K49-($K49*AD49),$K49)</f>
        <v>0.36</v>
      </c>
      <c r="AF49" s="109" t="str">
        <f>IF(AE49&lt;=FORMULAS!$J$5,FORMULAS!$F$5,IF(AE49&lt;=FORMULAS!$J$6,FORMULAS!$F$6,IF(AE49&lt;=FORMULAS!$J$7,FORMULAS!$F$7,IF(AE49&lt;=FORMULAS!$J$8,FORMULAS!$F$8,IF(AE49&lt;=FORMULAS!$J$9,FORMULAS!$F$9," ")))))</f>
        <v>Baja</v>
      </c>
      <c r="AG49" s="131">
        <f>IF(X49=FORMULAS!$D$57,$N49-($N49*AD49),$N49)</f>
        <v>0.24</v>
      </c>
      <c r="AH49" s="109" t="str">
        <f>IF(AG49&lt;=FORMULAS!$G$14,FORMULAS!$F$14,IF(AG49&lt;=FORMULAS!$G$15,FORMULAS!$F$15,IF(AG49&lt;=FORMULAS!$G$16,FORMULAS!$F$16,IF(AG49&lt;=FORMULAS!$G$17,FORMULAS!$F$17,IF(AG49&lt;=FORMULAS!$G$18,FORMULAS!$F$18," ")))))</f>
        <v>Menor</v>
      </c>
      <c r="AI49" s="109" t="str">
        <f>+IF(AF49=FORMULAS!$H$23,IF(AH49=FORMULAS!$I$22,FORMULAS!$I$23,IF(AH49=FORMULAS!$J$22,FORMULAS!$J$23,IF(AH49=FORMULAS!$K$22,FORMULAS!$K$23,IF(AH49=FORMULAS!$L$22,FORMULAS!$L$23,IF(AH49=FORMULAS!$M$22,FORMULAS!$M$23))))),IF(AF49=FORMULAS!$H$24,IF(AH49=FORMULAS!$I$22,FORMULAS!$I$24,IF(AH49=FORMULAS!$J$22,FORMULAS!$J$24,IF(AH49=FORMULAS!$K$22,FORMULAS!$K$24,IF(AH49=FORMULAS!$L$22,FORMULAS!$L$24,IF(AH49=FORMULAS!$M$22,FORMULAS!$M$24))))),IF(AF49=FORMULAS!$H$25,IF(AH49=FORMULAS!$I$22,FORMULAS!$I$25,IF(AH49=FORMULAS!$J$22,FORMULAS!$J$25,IF(AH49=FORMULAS!$K$22,FORMULAS!$K$25,IF(AH49=FORMULAS!$L$22,FORMULAS!$L$25,IF(AH49=FORMULAS!$M$22,FORMULAS!$M$25))))),IF(AF49=FORMULAS!$H$26,IF(AH49=FORMULAS!$I$22,FORMULAS!$I$26,IF(AH49=FORMULAS!$J$22,FORMULAS!$J$26,IF(AH49=FORMULAS!$K$22,FORMULAS!$K$26,IF(AH49=FORMULAS!$L$22,FORMULAS!$L$26,IF(AH49=FORMULAS!$M$22,FORMULAS!$M$26))))),IF(AF49=FORMULAS!$H$27,IF(AH49=FORMULAS!$I$22,FORMULAS!$I$27,IF(AH49=FORMULAS!$J$22,FORMULAS!$J$27,IF(AH49=FORMULAS!$K$22,FORMULAS!$K$27,IF(AH49=FORMULAS!$L$22,FORMULAS!$K$27,IF(AH49=FORMULAS!$M$22,FORMULAS!$M$27))))),"")))))</f>
        <v>Moderado</v>
      </c>
      <c r="AJ49" s="108" t="s">
        <v>292</v>
      </c>
      <c r="AK49" s="190" t="s">
        <v>546</v>
      </c>
      <c r="AL49" s="190" t="s">
        <v>464</v>
      </c>
      <c r="AM49" s="190" t="s">
        <v>463</v>
      </c>
      <c r="AN49" s="190" t="s">
        <v>458</v>
      </c>
      <c r="AO49" s="190" t="s">
        <v>459</v>
      </c>
      <c r="AP49" s="234">
        <v>45689</v>
      </c>
      <c r="AQ49" s="234">
        <v>46022</v>
      </c>
    </row>
    <row r="50" spans="1:43" ht="76.5" x14ac:dyDescent="0.2">
      <c r="A50" s="108">
        <f t="shared" si="3"/>
        <v>30</v>
      </c>
      <c r="B50" s="107" t="s">
        <v>600</v>
      </c>
      <c r="C50" s="107" t="s">
        <v>458</v>
      </c>
      <c r="D50" s="107" t="s">
        <v>240</v>
      </c>
      <c r="E50" s="107" t="s">
        <v>353</v>
      </c>
      <c r="F50" s="107" t="s">
        <v>354</v>
      </c>
      <c r="G50" s="109" t="str">
        <f t="shared" si="4"/>
        <v>Posibilidad de pérdida Económica y Reputacional por la ineficiente implementación del sistema de gestión de seguridad y salud en el trabajo en la entidad. debido al desconocimiento e incumplimiento de la normatividad vigente.</v>
      </c>
      <c r="H50" s="109" t="s">
        <v>242</v>
      </c>
      <c r="I50" s="108">
        <v>12</v>
      </c>
      <c r="J50" s="109" t="str">
        <f>+IF(I50="","",IF(I50&lt;=FORMULAS!$I$5,FORMULAS!$G$5,IF(I50&lt;=FORMULAS!$I$6,FORMULAS!$G$6,IF(I50&lt;=FORMULAS!$I$7,FORMULAS!$G$7,IF(I50&lt;=FORMULAS!$I$8,FORMULAS!$G$8,IF(I50&gt;=FORMULAS!$H$9,FORMULAS!$G$9,""))))))</f>
        <v>La actividad que conlleva el riesgo se ejecuta de 3 a 24 veces por año</v>
      </c>
      <c r="K50" s="130">
        <f>+IF(J50="","",IF(J50=FORMULAS!$G$5,FORMULAS!$J$5,IF(J50=FORMULAS!$G$6,FORMULAS!$J$6,IF(J50=FORMULAS!$G$7,FORMULAS!$J$7,IF(J50=FORMULAS!$G$8,FORMULAS!$J$8,IF(J50=FORMULAS!$G$9,FORMULAS!$J$9))))))</f>
        <v>0.4</v>
      </c>
      <c r="L50" s="109" t="str">
        <f>+IF(J50="","",IF(J50=FORMULAS!$G$5,FORMULAS!$F$5,IF(J50=FORMULAS!$G$6,FORMULAS!$F$6,IF(J50=FORMULAS!$G$7,FORMULAS!$F$7,IF(J50=FORMULAS!$G$8,FORMULAS!$F$8,IF(J50=FORMULAS!$G$9,FORMULAS!$F$9))))))</f>
        <v>Baja</v>
      </c>
      <c r="M50" s="107" t="s">
        <v>262</v>
      </c>
      <c r="N50" s="131">
        <f>+IF(M50="","",IF(M50="N/A","",IF(OR(M50=FORMULAS!$H$14,M50=FORMULAS!$I$14),FORMULAS!$G$14,IF(OR(M50=FORMULAS!$H$15,M50=FORMULAS!$I$15),FORMULAS!$G$15,IF(OR(M50=FORMULAS!$H$16,M50=FORMULAS!$I$16),FORMULAS!$G53,IF(OR(M50=FORMULAS!$H$17,M50=FORMULAS!$I$17),FORMULAS!$G$17,IF(OR(M50=FORMULAS!$H$18,M50=FORMULAS!$I$18),FORMULAS!$G$18)))))))</f>
        <v>0.4</v>
      </c>
      <c r="O50" s="109" t="str">
        <f>+IF(M50="","",IF(M50="N/A","",IF(OR(M50=FORMULAS!$H$14,M50=FORMULAS!$I$14),FORMULAS!$F$14,IF(OR(M50=FORMULAS!$H$15,M50=FORMULAS!$I$15),FORMULAS!$F$15,IF(OR(M50=FORMULAS!$H$16,M50=FORMULAS!$I$16),FORMULAS!$F53,IF(OR(M50=FORMULAS!$H$17,M50=FORMULAS!$I$17),FORMULAS!$F$17,IF(OR(M50=FORMULAS!$H$18,M50=FORMULAS!$I$18),FORMULAS!$F$18)))))))</f>
        <v>Menor</v>
      </c>
      <c r="P50" s="109" t="str">
        <f>+IF(L50=FORMULAS!$H$23,IF(O50=FORMULAS!$I$22,FORMULAS!$I$23,IF(O50=FORMULAS!$J$22,FORMULAS!$J$23,IF(O50=FORMULAS!$K$22,FORMULAS!$K$23,IF(O50=FORMULAS!$L$22,FORMULAS!$L$23,IF(O50=FORMULAS!$M$22,FORMULAS!$M$23))))),IF(L50=FORMULAS!$H$24,IF(O50=FORMULAS!$I$22,FORMULAS!$I$24,IF(O50=FORMULAS!$J$22,FORMULAS!$J$24,IF(O50=FORMULAS!$K$22,FORMULAS!$K$24,IF(O50=FORMULAS!$L$22,FORMULAS!$L$24,IF(O50=FORMULAS!$M$22,FORMULAS!$M$24))))),IF(L50=FORMULAS!$H$25,IF(O50=FORMULAS!$I$22,FORMULAS!$I$25,IF(O50=FORMULAS!$J$22,FORMULAS!$J$25,IF(O50=FORMULAS!$K$22,FORMULAS!$K$25,IF(O50=FORMULAS!$L$22,FORMULAS!$L$25,IF(O50=FORMULAS!$M$22,FORMULAS!$M$25))))),IF(L50=FORMULAS!$H$26,IF(O50=FORMULAS!$I$22,FORMULAS!$I$26,IF(O50=FORMULAS!$J$22,FORMULAS!$J$26,IF(O50=FORMULAS!$K$22,FORMULAS!$K$26,IF(O50=FORMULAS!$L$22,FORMULAS!$L$26,IF(O50=FORMULAS!$M$22,FORMULAS!$M$26))))),IF(L50=FORMULAS!$H$27,IF(O50=FORMULAS!$I$22,FORMULAS!$I$27,IF(O50=FORMULAS!$J$22,FORMULAS!$J$27,IF(O50=FORMULAS!$K$22,FORMULAS!$K$27,IF(O50=FORMULAS!$L$22,FORMULAS!$L$27,IF(O50=FORMULAS!$M$22,FORMULAS!$M$27))))),"")))))</f>
        <v>Moderado</v>
      </c>
      <c r="Q50" s="108">
        <v>1</v>
      </c>
      <c r="R50" s="227" t="s">
        <v>568</v>
      </c>
      <c r="S50" s="227" t="s">
        <v>569</v>
      </c>
      <c r="T50" s="226" t="s">
        <v>588</v>
      </c>
      <c r="U50" s="159" t="str">
        <f t="shared" si="2"/>
        <v>La profesional de seguridad y salud en el trabajo de la  Dirección Administrativa y Financiera, se encargara de realizar las actividades programadas de acuerdo con el cronograma establecido en el Plan de Seguridad y Salud en el Trabajo con una periodicidad trimestral.</v>
      </c>
      <c r="V50" s="107" t="s">
        <v>9</v>
      </c>
      <c r="W50" s="131">
        <f>IF(V50=FORMULAS!$B$56,FORMULAS!$C$56,IF(V50=FORMULAS!$B$57,FORMULAS!$C$57,IF(V50=FORMULAS!$B$58,FORMULAS!$C$58," ")))</f>
        <v>0.25</v>
      </c>
      <c r="X50" s="109" t="str">
        <f>IF(V50=FORMULAS!$B$56,FORMULAS!$D$56,IF(V50=FORMULAS!$B$57,FORMULAS!$D$57,IF(V50=FORMULAS!$B$58,FORMULAS!$D$58," ")))</f>
        <v>Probabilidad</v>
      </c>
      <c r="Y50" s="107" t="s">
        <v>89</v>
      </c>
      <c r="Z50" s="131">
        <f>IF(Y50=FORMULAS!$B$61,FORMULAS!$C$56,IF(Y50=FORMULAS!$B$60,FORMULAS!$C$57," "))</f>
        <v>0.15</v>
      </c>
      <c r="AA50" s="109" t="s">
        <v>14</v>
      </c>
      <c r="AB50" s="109" t="s">
        <v>16</v>
      </c>
      <c r="AC50" s="109" t="s">
        <v>287</v>
      </c>
      <c r="AD50" s="131">
        <f t="shared" si="0"/>
        <v>0.4</v>
      </c>
      <c r="AE50" s="131">
        <f>IF(X50=FORMULAS!$D$57,$K50-($K50*AD50),$K50)</f>
        <v>0.24</v>
      </c>
      <c r="AF50" s="109" t="str">
        <f>IF(AE50&lt;=FORMULAS!$J$5,FORMULAS!$F$5,IF(AE50&lt;=FORMULAS!$J$6,FORMULAS!$F$6,IF(AE50&lt;=FORMULAS!$J$7,FORMULAS!$F$7,IF(AE50&lt;=FORMULAS!$J$8,FORMULAS!$F$8,IF(AE50&lt;=FORMULAS!$J$9,FORMULAS!$F$9," ")))))</f>
        <v>Baja</v>
      </c>
      <c r="AG50" s="131">
        <f>IF(X50=FORMULAS!$D$57,$N50-($N50*AD50),$N50)</f>
        <v>0.24</v>
      </c>
      <c r="AH50" s="109" t="str">
        <f>IF(AG50&lt;=FORMULAS!$G$14,FORMULAS!$F$14,IF(AG50&lt;=FORMULAS!$G$15,FORMULAS!$F$15,IF(AG50&lt;=FORMULAS!$G$16,FORMULAS!$F$16,IF(AG50&lt;=FORMULAS!$G$17,FORMULAS!$F$17,IF(AG50&lt;=FORMULAS!$G$18,FORMULAS!$F$18," ")))))</f>
        <v>Menor</v>
      </c>
      <c r="AI50" s="109" t="str">
        <f>+IF(AF50=FORMULAS!$H$23,IF(AH50=FORMULAS!$I$22,FORMULAS!$I$23,IF(AH50=FORMULAS!$J$22,FORMULAS!$J$23,IF(AH50=FORMULAS!$K$22,FORMULAS!$K$23,IF(AH50=FORMULAS!$L$22,FORMULAS!$L$23,IF(AH50=FORMULAS!$M$22,FORMULAS!$M$23))))),IF(AF50=FORMULAS!$H$24,IF(AH50=FORMULAS!$I$22,FORMULAS!$I$24,IF(AH50=FORMULAS!$J$22,FORMULAS!$J$24,IF(AH50=FORMULAS!$K$22,FORMULAS!$K$24,IF(AH50=FORMULAS!$L$22,FORMULAS!$L$24,IF(AH50=FORMULAS!$M$22,FORMULAS!$M$24))))),IF(AF50=FORMULAS!$H$25,IF(AH50=FORMULAS!$I$22,FORMULAS!$I$25,IF(AH50=FORMULAS!$J$22,FORMULAS!$J$25,IF(AH50=FORMULAS!$K$22,FORMULAS!$K$25,IF(AH50=FORMULAS!$L$22,FORMULAS!$L$25,IF(AH50=FORMULAS!$M$22,FORMULAS!$M$25))))),IF(AF50=FORMULAS!$H$26,IF(AH50=FORMULAS!$I$22,FORMULAS!$I$26,IF(AH50=FORMULAS!$J$22,FORMULAS!$J$26,IF(AH50=FORMULAS!$K$22,FORMULAS!$K$26,IF(AH50=FORMULAS!$L$22,FORMULAS!$L$26,IF(AH50=FORMULAS!$M$22,FORMULAS!$M$26))))),IF(AF50=FORMULAS!$H$27,IF(AH50=FORMULAS!$I$22,FORMULAS!$I$27,IF(AH50=FORMULAS!$J$22,FORMULAS!$J$27,IF(AH50=FORMULAS!$K$22,FORMULAS!$K$27,IF(AH50=FORMULAS!$L$22,FORMULAS!$K$27,IF(AH50=FORMULAS!$M$22,FORMULAS!$M$27))))),"")))))</f>
        <v>Moderado</v>
      </c>
      <c r="AJ50" s="108" t="s">
        <v>292</v>
      </c>
      <c r="AK50" s="190" t="s">
        <v>582</v>
      </c>
      <c r="AL50" s="190" t="s">
        <v>464</v>
      </c>
      <c r="AM50" s="190" t="s">
        <v>463</v>
      </c>
      <c r="AN50" s="190" t="s">
        <v>458</v>
      </c>
      <c r="AO50" s="190" t="s">
        <v>459</v>
      </c>
      <c r="AP50" s="234">
        <v>45689</v>
      </c>
      <c r="AQ50" s="234">
        <v>46022</v>
      </c>
    </row>
    <row r="51" spans="1:43" ht="39" customHeight="1" x14ac:dyDescent="0.2">
      <c r="A51" s="257">
        <f t="shared" si="3"/>
        <v>31</v>
      </c>
      <c r="B51" s="277" t="s">
        <v>600</v>
      </c>
      <c r="C51" s="277" t="s">
        <v>458</v>
      </c>
      <c r="D51" s="277" t="s">
        <v>240</v>
      </c>
      <c r="E51" s="277" t="s">
        <v>547</v>
      </c>
      <c r="F51" s="277" t="s">
        <v>578</v>
      </c>
      <c r="G51" s="264" t="str">
        <f t="shared" si="4"/>
        <v>Posibilidad de pérdida Económica y Reputacional por el incumplimiento de los requisitos normativos y el no registro de las novedades en la  liquidación, pago de nómina, prestaciones sociales, seguridad social y parafiscales.  debido al desconocimiento de los términos establecidos en la normatividad vigente</v>
      </c>
      <c r="H51" s="257" t="s">
        <v>242</v>
      </c>
      <c r="I51" s="257">
        <v>12</v>
      </c>
      <c r="J51" s="264" t="str">
        <f>+IF(I51="","",IF(I51&lt;=FORMULAS!$I$5,FORMULAS!$G$5,IF(I51&lt;=FORMULAS!$I$6,FORMULAS!$G$6,IF(I51&lt;=FORMULAS!$I$7,FORMULAS!$G$7,IF(I51&lt;=FORMULAS!$I$8,FORMULAS!$G$8,IF(I51&gt;=FORMULAS!$H$9,FORMULAS!$G$9,""))))))</f>
        <v>La actividad que conlleva el riesgo se ejecuta de 3 a 24 veces por año</v>
      </c>
      <c r="K51" s="270">
        <f>+IF(J51="","",IF(J51=FORMULAS!$G$5,FORMULAS!$J$5,IF(J51=FORMULAS!$G$6,FORMULAS!$J$6,IF(J51=FORMULAS!$G$7,FORMULAS!$J$7,IF(J51=FORMULAS!$G$8,FORMULAS!$J$8,IF(J51=FORMULAS!$G$9,FORMULAS!$J$9))))))</f>
        <v>0.4</v>
      </c>
      <c r="L51" s="264" t="str">
        <f>+IF(J51="","",IF(J51=FORMULAS!$G$5,FORMULAS!$F$5,IF(J51=FORMULAS!$G$6,FORMULAS!$F$6,IF(J51=FORMULAS!$G$7,FORMULAS!$F$7,IF(J51=FORMULAS!$G$8,FORMULAS!$F$8,IF(J51=FORMULAS!$G$9,FORMULAS!$F$9))))))</f>
        <v>Baja</v>
      </c>
      <c r="M51" s="264" t="s">
        <v>262</v>
      </c>
      <c r="N51" s="271">
        <f>+IF(M51="","",IF(M51="N/A","",IF(OR(M51=FORMULAS!$H$14,M51=FORMULAS!$I$14),FORMULAS!$G$14,IF(OR(M51=FORMULAS!$H$15,M51=FORMULAS!$I$15),FORMULAS!$G$15,IF(OR(M51=FORMULAS!$H$16,M51=FORMULAS!$I$16),FORMULAS!$G54,IF(OR(M51=FORMULAS!$H$17,M51=FORMULAS!$I$17),FORMULAS!$G$17,IF(OR(M51=FORMULAS!$H$18,M51=FORMULAS!$I$18),FORMULAS!$G$18)))))))</f>
        <v>0.4</v>
      </c>
      <c r="O51" s="257" t="str">
        <f>+IF(M51="","",IF(M51="N/A","",IF(OR(M51=FORMULAS!$H$14,M51=FORMULAS!$I$14),FORMULAS!$F$14,IF(OR(M51=FORMULAS!$H$15,M51=FORMULAS!$I$15),FORMULAS!$F$15,IF(OR(M51=FORMULAS!$H$16,M51=FORMULAS!$I$16),FORMULAS!$F54,IF(OR(M51=FORMULAS!$H$17,M51=FORMULAS!$I$17),FORMULAS!$F$17,IF(OR(M51=FORMULAS!$H$18,M51=FORMULAS!$I$18),FORMULAS!$F$18)))))))</f>
        <v>Menor</v>
      </c>
      <c r="P51" s="257" t="str">
        <f>+IF(L51=FORMULAS!$H$23,IF(O51=FORMULAS!$I$22,FORMULAS!$I$23,IF(O51=FORMULAS!$J$22,FORMULAS!$J$23,IF(O51=FORMULAS!$K$22,FORMULAS!$K$23,IF(O51=FORMULAS!$L$22,FORMULAS!$L$23,IF(O51=FORMULAS!$M$22,FORMULAS!$M$23))))),IF(L51=FORMULAS!$H$24,IF(O51=FORMULAS!$I$22,FORMULAS!$I$24,IF(O51=FORMULAS!$J$22,FORMULAS!$J$24,IF(O51=FORMULAS!$K$22,FORMULAS!$K$24,IF(O51=FORMULAS!$L$22,FORMULAS!$L$24,IF(O51=FORMULAS!$M$22,FORMULAS!$M$24))))),IF(L51=FORMULAS!$H$25,IF(O51=FORMULAS!$I$22,FORMULAS!$I$25,IF(O51=FORMULAS!$J$22,FORMULAS!$J$25,IF(O51=FORMULAS!$K$22,FORMULAS!$K$25,IF(O51=FORMULAS!$L$22,FORMULAS!$L$25,IF(O51=FORMULAS!$M$22,FORMULAS!$M$25))))),IF(L51=FORMULAS!$H$26,IF(O51=FORMULAS!$I$22,FORMULAS!$I$26,IF(O51=FORMULAS!$J$22,FORMULAS!$J$26,IF(O51=FORMULAS!$K$22,FORMULAS!$K$26,IF(O51=FORMULAS!$L$22,FORMULAS!$L$26,IF(O51=FORMULAS!$M$22,FORMULAS!$M$26))))),IF(L51=FORMULAS!$H$27,IF(O51=FORMULAS!$I$22,FORMULAS!$I$27,IF(O51=FORMULAS!$J$22,FORMULAS!$J$27,IF(O51=FORMULAS!$K$22,FORMULAS!$K$27,IF(O51=FORMULAS!$L$22,FORMULAS!$L$27,IF(O51=FORMULAS!$M$22,FORMULAS!$M$27))))),"")))))</f>
        <v>Moderado</v>
      </c>
      <c r="Q51" s="108">
        <v>1</v>
      </c>
      <c r="R51" s="109" t="s">
        <v>460</v>
      </c>
      <c r="S51" s="109" t="s">
        <v>548</v>
      </c>
      <c r="T51" s="109" t="s">
        <v>468</v>
      </c>
      <c r="U51" s="159" t="str">
        <f t="shared" si="2"/>
        <v>El profesional designado por la Dirección Administrativa y Financiera, se encargara de Liquidar la nómina en la planilla de Excel. de manera mensual, con base en las novedades presentadas.</v>
      </c>
      <c r="V51" s="107" t="s">
        <v>9</v>
      </c>
      <c r="W51" s="131">
        <f>IF(V51=FORMULAS!$B$56,FORMULAS!$C$56,IF(V51=FORMULAS!$B$57,FORMULAS!$C$57,IF(V51=FORMULAS!$B$58,FORMULAS!$C$58," ")))</f>
        <v>0.25</v>
      </c>
      <c r="X51" s="109" t="str">
        <f>IF(V51=FORMULAS!$B$56,FORMULAS!$D$56,IF(V51=FORMULAS!$B$57,FORMULAS!$D$57,IF(V51=FORMULAS!$B$58,FORMULAS!$D$58," ")))</f>
        <v>Probabilidad</v>
      </c>
      <c r="Y51" s="107" t="s">
        <v>89</v>
      </c>
      <c r="Z51" s="131">
        <f>IF(Y51=FORMULAS!$B$61,FORMULAS!$C$56,IF(Y51=FORMULAS!$B$60,FORMULAS!$C$57," "))</f>
        <v>0.15</v>
      </c>
      <c r="AA51" s="109" t="s">
        <v>14</v>
      </c>
      <c r="AB51" s="109" t="s">
        <v>16</v>
      </c>
      <c r="AC51" s="109" t="s">
        <v>287</v>
      </c>
      <c r="AD51" s="131">
        <f t="shared" si="0"/>
        <v>0.4</v>
      </c>
      <c r="AE51" s="131">
        <f>IF(X51=FORMULAS!$D$57,$K51-($K51*AD51),$K51)</f>
        <v>0.24</v>
      </c>
      <c r="AF51" s="109" t="str">
        <f>IF(AE51&lt;=FORMULAS!$J$5,FORMULAS!$F$5,IF(AE51&lt;=FORMULAS!$J$6,FORMULAS!$F$6,IF(AE51&lt;=FORMULAS!$J$7,FORMULAS!$F$7,IF(AE51&lt;=FORMULAS!$J$8,FORMULAS!$F$8,IF(AE51&lt;=FORMULAS!$J$9,FORMULAS!$F$9," ")))))</f>
        <v>Baja</v>
      </c>
      <c r="AG51" s="131">
        <f>IF(X51=FORMULAS!$D$57,$N51-($N51*AD51),$N51)</f>
        <v>0.24</v>
      </c>
      <c r="AH51" s="109" t="str">
        <f>IF(AG51&lt;=FORMULAS!$G$14,FORMULAS!$F$14,IF(AG51&lt;=FORMULAS!$G$15,FORMULAS!$F$15,IF(AG51&lt;=FORMULAS!$G$16,FORMULAS!$F$16,IF(AG51&lt;=FORMULAS!$G$17,FORMULAS!$F$17,IF(AG51&lt;=FORMULAS!$G$18,FORMULAS!$F$18," ")))))</f>
        <v>Menor</v>
      </c>
      <c r="AI51" s="257" t="str">
        <f>+IF(AF51=FORMULAS!$H$23,IF(AH51=FORMULAS!$I$22,FORMULAS!$I$23,IF(AH51=FORMULAS!$J$22,FORMULAS!$J$23,IF(AH51=FORMULAS!$K$22,FORMULAS!$K$23,IF(AH51=FORMULAS!$L$22,FORMULAS!$L$23,IF(AH51=FORMULAS!$M$22,FORMULAS!$M$23))))),IF(AF51=FORMULAS!$H$24,IF(AH51=FORMULAS!$I$22,FORMULAS!$I$24,IF(AH51=FORMULAS!$J$22,FORMULAS!$J$24,IF(AH51=FORMULAS!$K$22,FORMULAS!$K$24,IF(AH51=FORMULAS!$L$22,FORMULAS!$L$24,IF(AH51=FORMULAS!$M$22,FORMULAS!$M$24))))),IF(AF51=FORMULAS!$H$25,IF(AH51=FORMULAS!$I$22,FORMULAS!$I$25,IF(AH51=FORMULAS!$J$22,FORMULAS!$J$25,IF(AH51=FORMULAS!$K$22,FORMULAS!$K$25,IF(AH51=FORMULAS!$L$22,FORMULAS!$L$25,IF(AH51=FORMULAS!$M$22,FORMULAS!$M$25))))),IF(AF51=FORMULAS!$H$26,IF(AH51=FORMULAS!$I$22,FORMULAS!$I$26,IF(AH51=FORMULAS!$J$22,FORMULAS!$J$26,IF(AH51=FORMULAS!$K$22,FORMULAS!$K$26,IF(AH51=FORMULAS!$L$22,FORMULAS!$L$26,IF(AH51=FORMULAS!$M$22,FORMULAS!$M$26))))),IF(AF51=FORMULAS!$H$27,IF(AH51=FORMULAS!$I$22,FORMULAS!$I$27,IF(AH51=FORMULAS!$J$22,FORMULAS!$J$27,IF(AH51=FORMULAS!$K$22,FORMULAS!$K$27,IF(AH51=FORMULAS!$L$22,FORMULAS!$K$27,IF(AH51=FORMULAS!$M$22,FORMULAS!$M$27))))),"")))))</f>
        <v>Moderado</v>
      </c>
      <c r="AJ51" s="257" t="s">
        <v>292</v>
      </c>
      <c r="AK51" s="261" t="s">
        <v>466</v>
      </c>
      <c r="AL51" s="264" t="s">
        <v>590</v>
      </c>
      <c r="AM51" s="261" t="s">
        <v>465</v>
      </c>
      <c r="AN51" s="261" t="s">
        <v>458</v>
      </c>
      <c r="AO51" s="261" t="s">
        <v>459</v>
      </c>
      <c r="AP51" s="265">
        <v>45658</v>
      </c>
      <c r="AQ51" s="265">
        <v>46022</v>
      </c>
    </row>
    <row r="52" spans="1:43" ht="39" customHeight="1" x14ac:dyDescent="0.2">
      <c r="A52" s="257"/>
      <c r="B52" s="277"/>
      <c r="C52" s="277"/>
      <c r="D52" s="277"/>
      <c r="E52" s="277"/>
      <c r="F52" s="277"/>
      <c r="G52" s="264"/>
      <c r="H52" s="257"/>
      <c r="I52" s="257"/>
      <c r="J52" s="264"/>
      <c r="K52" s="270"/>
      <c r="L52" s="264"/>
      <c r="M52" s="264"/>
      <c r="N52" s="271"/>
      <c r="O52" s="257"/>
      <c r="P52" s="257"/>
      <c r="Q52" s="108">
        <v>2</v>
      </c>
      <c r="R52" s="109" t="s">
        <v>460</v>
      </c>
      <c r="S52" s="109" t="s">
        <v>467</v>
      </c>
      <c r="T52" s="109" t="s">
        <v>549</v>
      </c>
      <c r="U52" s="159" t="str">
        <f t="shared" si="2"/>
        <v>El profesional designado por la Dirección Administrativa y Financiera, se encargara de Registrar las novedades en el aplicativo Hasnet.  y generar la liquidación con los parámetros establecidos por el sistema.</v>
      </c>
      <c r="V52" s="107" t="s">
        <v>9</v>
      </c>
      <c r="W52" s="131">
        <f>IF(V52=FORMULAS!$B$56,FORMULAS!$C$56,IF(V52=FORMULAS!$B$57,FORMULAS!$C$57,IF(V52=FORMULAS!$B$58,FORMULAS!$C$58," ")))</f>
        <v>0.25</v>
      </c>
      <c r="X52" s="109" t="str">
        <f>IF(V52=FORMULAS!$B$56,FORMULAS!$D$56,IF(V52=FORMULAS!$B$57,FORMULAS!$D$57,IF(V52=FORMULAS!$B$58,FORMULAS!$D$58," ")))</f>
        <v>Probabilidad</v>
      </c>
      <c r="Y52" s="107" t="s">
        <v>89</v>
      </c>
      <c r="Z52" s="131">
        <f>IF(Y52=FORMULAS!$B$61,FORMULAS!$C$56,IF(Y52=FORMULAS!$B$60,FORMULAS!$C$57," "))</f>
        <v>0.15</v>
      </c>
      <c r="AA52" s="109" t="s">
        <v>14</v>
      </c>
      <c r="AB52" s="109" t="s">
        <v>16</v>
      </c>
      <c r="AC52" s="109" t="s">
        <v>287</v>
      </c>
      <c r="AD52" s="131">
        <f t="shared" si="0"/>
        <v>0.4</v>
      </c>
      <c r="AE52" s="131">
        <f>IF(X51=FORMULAS!$D$57,$K51-($K51*AD52),$K51)</f>
        <v>0.24</v>
      </c>
      <c r="AF52" s="109" t="str">
        <f>IF(AE52&lt;=FORMULAS!$J$5,FORMULAS!$F$5,IF(AE52&lt;=FORMULAS!$J$6,FORMULAS!$F$6,IF(AE52&lt;=FORMULAS!$J$7,FORMULAS!$F$7,IF(AE52&lt;=FORMULAS!$J$8,FORMULAS!$F$8,IF(AE52&lt;=FORMULAS!$J$9,FORMULAS!$F$9," ")))))</f>
        <v>Baja</v>
      </c>
      <c r="AG52" s="131">
        <f>IF(X51=FORMULAS!$D$57,$N51-($N51*AD52),$N51)</f>
        <v>0.24</v>
      </c>
      <c r="AH52" s="109" t="str">
        <f>IF(AG52&lt;=FORMULAS!$G$14,FORMULAS!$F$14,IF(AG52&lt;=FORMULAS!$G$15,FORMULAS!$F$15,IF(AG52&lt;=FORMULAS!$G$16,FORMULAS!$F$16,IF(AG52&lt;=FORMULAS!$G$17,FORMULAS!$F$17,IF(AG52&lt;=FORMULAS!$G$18,FORMULAS!$F$18," ")))))</f>
        <v>Menor</v>
      </c>
      <c r="AI52" s="257"/>
      <c r="AJ52" s="257"/>
      <c r="AK52" s="261"/>
      <c r="AL52" s="264"/>
      <c r="AM52" s="261"/>
      <c r="AN52" s="261"/>
      <c r="AO52" s="261"/>
      <c r="AP52" s="265"/>
      <c r="AQ52" s="265"/>
    </row>
    <row r="53" spans="1:43" ht="96" customHeight="1" x14ac:dyDescent="0.2">
      <c r="A53" s="257"/>
      <c r="B53" s="277"/>
      <c r="C53" s="277"/>
      <c r="D53" s="277"/>
      <c r="E53" s="277"/>
      <c r="F53" s="277"/>
      <c r="G53" s="264"/>
      <c r="H53" s="257"/>
      <c r="I53" s="257"/>
      <c r="J53" s="264"/>
      <c r="K53" s="270"/>
      <c r="L53" s="264"/>
      <c r="M53" s="264"/>
      <c r="N53" s="271"/>
      <c r="O53" s="257"/>
      <c r="P53" s="257"/>
      <c r="Q53" s="108">
        <v>3</v>
      </c>
      <c r="R53" s="109" t="s">
        <v>460</v>
      </c>
      <c r="S53" s="109" t="s">
        <v>580</v>
      </c>
      <c r="T53" s="109" t="s">
        <v>579</v>
      </c>
      <c r="U53" s="159" t="str">
        <f>+CONCATENATE(R53," ",S53," ",T53)</f>
        <v xml:space="preserve">El profesional designado por la Dirección Administrativa y Financiera, se encargara de Comparar la liquidación realizada en la planilla de Excel mensual contra la realizada por el aplicativo Hasnet, y verificar que coincidan los valores. </v>
      </c>
      <c r="V53" s="107" t="s">
        <v>9</v>
      </c>
      <c r="W53" s="131">
        <f>IF(V53=FORMULAS!$B$56,FORMULAS!$C$56,IF(V53=FORMULAS!$B$57,FORMULAS!$C$57,IF(V53=FORMULAS!$B$58,FORMULAS!$C$58," ")))</f>
        <v>0.25</v>
      </c>
      <c r="X53" s="109" t="str">
        <f>IF(V53=FORMULAS!$B$56,FORMULAS!$D$56,IF(V53=FORMULAS!$B$57,FORMULAS!$D$57,IF(V53=FORMULAS!$B$58,FORMULAS!$D$58," ")))</f>
        <v>Probabilidad</v>
      </c>
      <c r="Y53" s="107" t="s">
        <v>89</v>
      </c>
      <c r="Z53" s="131">
        <f>IF(Y53=FORMULAS!$B$61,FORMULAS!$C$56,IF(Y53=FORMULAS!$B$60,FORMULAS!$C$57," "))</f>
        <v>0.15</v>
      </c>
      <c r="AA53" s="109" t="s">
        <v>14</v>
      </c>
      <c r="AB53" s="109" t="s">
        <v>16</v>
      </c>
      <c r="AC53" s="109" t="s">
        <v>287</v>
      </c>
      <c r="AD53" s="131">
        <f t="shared" si="0"/>
        <v>0.4</v>
      </c>
      <c r="AE53" s="131">
        <f>IF(X51=FORMULAS!$D$57,$K51-($K51*AD53),$K51)</f>
        <v>0.24</v>
      </c>
      <c r="AF53" s="109" t="str">
        <f>IF(AE53&lt;=FORMULAS!$J$5,FORMULAS!$F$5,IF(AE53&lt;=FORMULAS!$J$6,FORMULAS!$F$6,IF(AE53&lt;=FORMULAS!$J$7,FORMULAS!$F$7,IF(AE53&lt;=FORMULAS!$J$8,FORMULAS!$F$8,IF(AE53&lt;=FORMULAS!$J$9,FORMULAS!$F$9," ")))))</f>
        <v>Baja</v>
      </c>
      <c r="AG53" s="131">
        <f>IF(X51=FORMULAS!$D$57,$N51-($N51*AD53),$N51)</f>
        <v>0.24</v>
      </c>
      <c r="AH53" s="109" t="str">
        <f>IF(AG53&lt;=FORMULAS!$G$14,FORMULAS!$F$14,IF(AG53&lt;=FORMULAS!$G$15,FORMULAS!$F$15,IF(AG53&lt;=FORMULAS!$G$16,FORMULAS!$F$16,IF(AG53&lt;=FORMULAS!$G$17,FORMULAS!$F$17,IF(AG53&lt;=FORMULAS!$G$18,FORMULAS!$F$18," ")))))</f>
        <v>Menor</v>
      </c>
      <c r="AI53" s="257"/>
      <c r="AJ53" s="257"/>
      <c r="AK53" s="261"/>
      <c r="AL53" s="264"/>
      <c r="AM53" s="261"/>
      <c r="AN53" s="261"/>
      <c r="AO53" s="261"/>
      <c r="AP53" s="265"/>
      <c r="AQ53" s="265"/>
    </row>
    <row r="54" spans="1:43" ht="105" customHeight="1" x14ac:dyDescent="0.2">
      <c r="A54" s="257">
        <f>+A51+1</f>
        <v>32</v>
      </c>
      <c r="B54" s="264" t="s">
        <v>601</v>
      </c>
      <c r="C54" s="257" t="s">
        <v>458</v>
      </c>
      <c r="D54" s="257" t="s">
        <v>240</v>
      </c>
      <c r="E54" s="257" t="s">
        <v>355</v>
      </c>
      <c r="F54" s="276" t="s">
        <v>356</v>
      </c>
      <c r="G54" s="264" t="str">
        <f t="shared" si="4"/>
        <v>Posibilidad de pérdida Económica y Reputacional por incumplimiento de los objetivos estratégicos, operativos y de gestión debido a que el Presupuesto no se ajusta a las necesidades de la Entidad.</v>
      </c>
      <c r="H54" s="257" t="s">
        <v>242</v>
      </c>
      <c r="I54" s="257">
        <v>12</v>
      </c>
      <c r="J54" s="257" t="str">
        <f>+IF(I54="","",IF(I54&lt;=FORMULAS!$I$5,FORMULAS!$G$5,IF(I54&lt;=FORMULAS!$I$6,FORMULAS!$G$6,IF(I54&lt;=FORMULAS!$I$7,FORMULAS!$G$7,IF(I54&lt;=FORMULAS!$I$8,FORMULAS!$G$8,IF(I54&gt;=FORMULAS!$H$9,FORMULAS!$G$9,""))))))</f>
        <v>La actividad que conlleva el riesgo se ejecuta de 3 a 24 veces por año</v>
      </c>
      <c r="K54" s="271">
        <f>+IF(J54="","",IF(J54=FORMULAS!$G$5,FORMULAS!$J$5,IF(J54=FORMULAS!$G$6,FORMULAS!$J$6,IF(J54=FORMULAS!$G$7,FORMULAS!$J$7,IF(J54=FORMULAS!$G$8,FORMULAS!$J$8,IF(J54=FORMULAS!$G$9,FORMULAS!$J$9))))))</f>
        <v>0.4</v>
      </c>
      <c r="L54" s="257" t="str">
        <f>+IF(J54="","",IF(J54=FORMULAS!$G$5,FORMULAS!$F$5,IF(J54=FORMULAS!$G$6,FORMULAS!$F$6,IF(J54=FORMULAS!$G$7,FORMULAS!$F$7,IF(J54=FORMULAS!$G$8,FORMULAS!$F$8,IF(J54=FORMULAS!$G$9,FORMULAS!$F$9))))))</f>
        <v>Baja</v>
      </c>
      <c r="M54" s="264" t="s">
        <v>267</v>
      </c>
      <c r="N54" s="271">
        <f>+IF(M54="","",IF(M54="N/A","",IF(OR(M54=FORMULAS!$H$14,M54=FORMULAS!$I$14),FORMULAS!$G$14,IF(OR(M54=FORMULAS!$H$15,M54=FORMULAS!$I$15),FORMULAS!$G$15,IF(OR(M54=FORMULAS!$H$16,M54=FORMULAS!$I$16),FORMULAS!$G57,IF(OR(M54=FORMULAS!$H$17,M54=FORMULAS!$I$17),FORMULAS!$G$17,IF(OR(M54=FORMULAS!$H$18,M54=FORMULAS!$I$18),FORMULAS!$G$18)))))))</f>
        <v>0.4</v>
      </c>
      <c r="O54" s="257" t="str">
        <f>+IF(M54="","",IF(M54="N/A","",IF(OR(M54=FORMULAS!$H$14,M54=FORMULAS!$I$14),FORMULAS!$F$14,IF(OR(M54=FORMULAS!$H$15,M54=FORMULAS!$I$15),FORMULAS!$F$15,IF(OR(M54=FORMULAS!$H$16,M54=FORMULAS!$I$16),FORMULAS!$F57,IF(OR(M54=FORMULAS!$H$17,M54=FORMULAS!$I$17),FORMULAS!$F$17,IF(OR(M54=FORMULAS!$H$18,M54=FORMULAS!$I$18),FORMULAS!$F$18)))))))</f>
        <v>Menor</v>
      </c>
      <c r="P54" s="257" t="str">
        <f>+IF(L54=FORMULAS!$H$23,IF(O54=FORMULAS!$I$22,FORMULAS!$I$23,IF(O54=FORMULAS!$J$22,FORMULAS!$J$23,IF(O54=FORMULAS!$K$22,FORMULAS!$K$23,IF(O54=FORMULAS!$L$22,FORMULAS!$L$23,IF(O54=FORMULAS!$M$22,FORMULAS!$M$23))))),IF(L54=FORMULAS!$H$24,IF(O54=FORMULAS!$I$22,FORMULAS!$I$24,IF(O54=FORMULAS!$J$22,FORMULAS!$J$24,IF(O54=FORMULAS!$K$22,FORMULAS!$K$24,IF(O54=FORMULAS!$L$22,FORMULAS!$L$24,IF(O54=FORMULAS!$M$22,FORMULAS!$M$24))))),IF(L54=FORMULAS!$H$25,IF(O54=FORMULAS!$I$22,FORMULAS!$I$25,IF(O54=FORMULAS!$J$22,FORMULAS!$J$25,IF(O54=FORMULAS!$K$22,FORMULAS!$K$25,IF(O54=FORMULAS!$L$22,FORMULAS!$L$25,IF(O54=FORMULAS!$M$22,FORMULAS!$M$25))))),IF(L54=FORMULAS!$H$26,IF(O54=FORMULAS!$I$22,FORMULAS!$I$26,IF(O54=FORMULAS!$J$22,FORMULAS!$J$26,IF(O54=FORMULAS!$K$22,FORMULAS!$K$26,IF(O54=FORMULAS!$L$22,FORMULAS!$L$26,IF(O54=FORMULAS!$M$22,FORMULAS!$M$26))))),IF(L54=FORMULAS!$H$27,IF(O54=FORMULAS!$I$22,FORMULAS!$I$27,IF(O54=FORMULAS!$J$22,FORMULAS!$J$27,IF(O54=FORMULAS!$K$22,FORMULAS!$K$27,IF(O54=FORMULAS!$L$22,FORMULAS!$L$27,IF(O54=FORMULAS!$M$22,FORMULAS!$M$27))))),"")))))</f>
        <v>Moderado</v>
      </c>
      <c r="Q54" s="108">
        <v>1</v>
      </c>
      <c r="R54" s="109" t="s">
        <v>469</v>
      </c>
      <c r="S54" s="109" t="s">
        <v>550</v>
      </c>
      <c r="T54" s="109" t="s">
        <v>470</v>
      </c>
      <c r="U54" s="159" t="str">
        <f t="shared" si="2"/>
        <v>La Directora Administrativa y Financiera emite una circular y cronograma con las pautas para la preparación del anteproyecto de presupuesto, con el objetivo de que las áreas de la Entidad informen sus necesidades de recursos para el próximo período de manera oportuna. Esta circular se emite cada año, siguiendo las instrucciones del CONFISCUN.</v>
      </c>
      <c r="V54" s="107" t="s">
        <v>9</v>
      </c>
      <c r="W54" s="131">
        <f>IF(V54=FORMULAS!$B$56,FORMULAS!$C$56,IF(V54=FORMULAS!$B$57,FORMULAS!$C$57,IF(V54=FORMULAS!$B$58,FORMULAS!$C$58," ")))</f>
        <v>0.25</v>
      </c>
      <c r="X54" s="109" t="str">
        <f>IF(V54=FORMULAS!$B$56,FORMULAS!$D$56,IF(V54=FORMULAS!$B$57,FORMULAS!$D$57,IF(V54=FORMULAS!$B$58,FORMULAS!$D$58," ")))</f>
        <v>Probabilidad</v>
      </c>
      <c r="Y54" s="107" t="s">
        <v>89</v>
      </c>
      <c r="Z54" s="131">
        <f>IF(Y54=FORMULAS!$B$61,FORMULAS!$C$56,IF(Y54=FORMULAS!$B$60,FORMULAS!$C$57," "))</f>
        <v>0.15</v>
      </c>
      <c r="AA54" s="109" t="s">
        <v>14</v>
      </c>
      <c r="AB54" s="109" t="s">
        <v>16</v>
      </c>
      <c r="AC54" s="109" t="s">
        <v>287</v>
      </c>
      <c r="AD54" s="131">
        <f t="shared" si="0"/>
        <v>0.4</v>
      </c>
      <c r="AE54" s="131">
        <f>IF(X54=FORMULAS!$D$57,$K54-($K54*AD54),$K54)</f>
        <v>0.24</v>
      </c>
      <c r="AF54" s="109" t="str">
        <f>IF(AE54&lt;=FORMULAS!$J$5,FORMULAS!$F$5,IF(AE54&lt;=FORMULAS!$J$6,FORMULAS!$F$6,IF(AE54&lt;=FORMULAS!$J$7,FORMULAS!$F$7,IF(AE54&lt;=FORMULAS!$J$8,FORMULAS!$F$8,IF(AE54&lt;=FORMULAS!$J$9,FORMULAS!$F$9," ")))))</f>
        <v>Baja</v>
      </c>
      <c r="AG54" s="131">
        <f>IF(X54=FORMULAS!$D$57,$N54-($N54*AD54),$N54)</f>
        <v>0.24</v>
      </c>
      <c r="AH54" s="109" t="str">
        <f>IF(AG54&lt;=FORMULAS!$G$14,FORMULAS!$F$14,IF(AG54&lt;=FORMULAS!$G$15,FORMULAS!$F$15,IF(AG54&lt;=FORMULAS!$G$16,FORMULAS!$F$16,IF(AG54&lt;=FORMULAS!$G$17,FORMULAS!$F$17,IF(AG54&lt;=FORMULAS!$G$18,FORMULAS!$F$18," ")))))</f>
        <v>Menor</v>
      </c>
      <c r="AI54" s="257" t="str">
        <f>+IF(AF54=FORMULAS!$H$23,IF(AH54=FORMULAS!$I$22,FORMULAS!$I$23,IF(AH54=FORMULAS!$J$22,FORMULAS!$J$23,IF(AH54=FORMULAS!$K$22,FORMULAS!$K$23,IF(AH54=FORMULAS!$L$22,FORMULAS!$L$23,IF(AH54=FORMULAS!$M$22,FORMULAS!$M$23))))),IF(AF54=FORMULAS!$H$24,IF(AH54=FORMULAS!$I$22,FORMULAS!$I$24,IF(AH54=FORMULAS!$J$22,FORMULAS!$J$24,IF(AH54=FORMULAS!$K$22,FORMULAS!$K$24,IF(AH54=FORMULAS!$L$22,FORMULAS!$L$24,IF(AH54=FORMULAS!$M$22,FORMULAS!$M$24))))),IF(AF54=FORMULAS!$H$25,IF(AH54=FORMULAS!$I$22,FORMULAS!$I$25,IF(AH54=FORMULAS!$J$22,FORMULAS!$J$25,IF(AH54=FORMULAS!$K$22,FORMULAS!$K$25,IF(AH54=FORMULAS!$L$22,FORMULAS!$L$25,IF(AH54=FORMULAS!$M$22,FORMULAS!$M$25))))),IF(AF54=FORMULAS!$H$26,IF(AH54=FORMULAS!$I$22,FORMULAS!$I$26,IF(AH54=FORMULAS!$J$22,FORMULAS!$J$26,IF(AH54=FORMULAS!$K$22,FORMULAS!$K$26,IF(AH54=FORMULAS!$L$22,FORMULAS!$L$26,IF(AH54=FORMULAS!$M$22,FORMULAS!$M$26))))),IF(AF54=FORMULAS!$H$27,IF(AH54=FORMULAS!$I$22,FORMULAS!$I$27,IF(AH54=FORMULAS!$J$22,FORMULAS!$J$27,IF(AH54=FORMULAS!$K$22,FORMULAS!$K$27,IF(AH54=FORMULAS!$L$22,FORMULAS!$K$27,IF(AH54=FORMULAS!$M$22,FORMULAS!$M$27))))),"")))))</f>
        <v>Moderado</v>
      </c>
      <c r="AJ54" s="257" t="s">
        <v>292</v>
      </c>
      <c r="AK54" s="264" t="s">
        <v>478</v>
      </c>
      <c r="AL54" s="264" t="s">
        <v>479</v>
      </c>
      <c r="AM54" s="261" t="s">
        <v>386</v>
      </c>
      <c r="AN54" s="261" t="s">
        <v>480</v>
      </c>
      <c r="AO54" s="261" t="s">
        <v>481</v>
      </c>
      <c r="AP54" s="265">
        <v>45597</v>
      </c>
      <c r="AQ54" s="265">
        <v>46022</v>
      </c>
    </row>
    <row r="55" spans="1:43" ht="102" x14ac:dyDescent="0.2">
      <c r="A55" s="257"/>
      <c r="B55" s="264"/>
      <c r="C55" s="257"/>
      <c r="D55" s="257"/>
      <c r="E55" s="257"/>
      <c r="F55" s="276"/>
      <c r="G55" s="264"/>
      <c r="H55" s="257"/>
      <c r="I55" s="257"/>
      <c r="J55" s="257"/>
      <c r="K55" s="271"/>
      <c r="L55" s="257"/>
      <c r="M55" s="264"/>
      <c r="N55" s="271"/>
      <c r="O55" s="257"/>
      <c r="P55" s="257"/>
      <c r="Q55" s="108">
        <v>2</v>
      </c>
      <c r="R55" s="109" t="s">
        <v>471</v>
      </c>
      <c r="S55" s="109" t="s">
        <v>472</v>
      </c>
      <c r="T55" s="109" t="s">
        <v>473</v>
      </c>
      <c r="U55" s="159" t="str">
        <f t="shared" si="2"/>
        <v>El Profesional Especializado de Presupuesto, al momento de recibir una solicitud de traslado presupuestal realizada por alguna de las dependencias de la Entidad, revisa la existencia de saldos de apropiación disponibles para atender el requerimiento.  Si existen recursos, se gestiona el acto administrativo de traslado para firma del Gerente General. Si no hay recursos disponibles, se informa al solicitante para que se considere la opción de hacer un trámite de adición presupuestal.</v>
      </c>
      <c r="V55" s="109" t="s">
        <v>10</v>
      </c>
      <c r="W55" s="131">
        <f>IF(V55=FORMULAS!$B$56,FORMULAS!$C$56,IF(V55=FORMULAS!$B$57,FORMULAS!$C$57,IF(V55=FORMULAS!$B$58,FORMULAS!$C$58," ")))</f>
        <v>0.15</v>
      </c>
      <c r="X55" s="109" t="str">
        <f>IF(V55=FORMULAS!$B$56,FORMULAS!$D$56,IF(V55=FORMULAS!$B$57,FORMULAS!$D$57,IF(V55=FORMULAS!$B$58,FORMULAS!$D$58," ")))</f>
        <v>Probabilidad</v>
      </c>
      <c r="Y55" s="107" t="s">
        <v>89</v>
      </c>
      <c r="Z55" s="131">
        <f>IF(Y55=FORMULAS!$B$61,FORMULAS!$C$56,IF(Y55=FORMULAS!$B$60,FORMULAS!$C$57," "))</f>
        <v>0.15</v>
      </c>
      <c r="AA55" s="109" t="s">
        <v>14</v>
      </c>
      <c r="AB55" s="109" t="s">
        <v>16</v>
      </c>
      <c r="AC55" s="109" t="s">
        <v>287</v>
      </c>
      <c r="AD55" s="131">
        <f t="shared" si="0"/>
        <v>0.3</v>
      </c>
      <c r="AE55" s="131">
        <f>IF(X54=FORMULAS!$D$57,$K54-($K54*AD55),$K54)</f>
        <v>0.28000000000000003</v>
      </c>
      <c r="AF55" s="109" t="str">
        <f>IF(AE55&lt;=FORMULAS!$J$5,FORMULAS!$F$5,IF(AE55&lt;=FORMULAS!$J$6,FORMULAS!$F$6,IF(AE55&lt;=FORMULAS!$J$7,FORMULAS!$F$7,IF(AE55&lt;=FORMULAS!$J$8,FORMULAS!$F$8,IF(AE55&lt;=FORMULAS!$J$9,FORMULAS!$F$9," ")))))</f>
        <v>Baja</v>
      </c>
      <c r="AG55" s="131">
        <f>IF(X54=FORMULAS!$D$57,$N54-($N54*AD55),$N54)</f>
        <v>0.28000000000000003</v>
      </c>
      <c r="AH55" s="109" t="str">
        <f>IF(AG55&lt;=FORMULAS!$G$14,FORMULAS!$F$14,IF(AG55&lt;=FORMULAS!$G$15,FORMULAS!$F$15,IF(AG55&lt;=FORMULAS!$G$16,FORMULAS!$F$16,IF(AG55&lt;=FORMULAS!$G$17,FORMULAS!$F$17,IF(AG55&lt;=FORMULAS!$G$18,FORMULAS!$F$18," ")))))</f>
        <v>Menor</v>
      </c>
      <c r="AI55" s="257"/>
      <c r="AJ55" s="257"/>
      <c r="AK55" s="264"/>
      <c r="AL55" s="264"/>
      <c r="AM55" s="261"/>
      <c r="AN55" s="261"/>
      <c r="AO55" s="261"/>
      <c r="AP55" s="265"/>
      <c r="AQ55" s="265"/>
    </row>
    <row r="56" spans="1:43" ht="47.45" customHeight="1" x14ac:dyDescent="0.2">
      <c r="A56" s="257"/>
      <c r="B56" s="264"/>
      <c r="C56" s="257"/>
      <c r="D56" s="257"/>
      <c r="E56" s="257"/>
      <c r="F56" s="276"/>
      <c r="G56" s="264"/>
      <c r="H56" s="257"/>
      <c r="I56" s="257"/>
      <c r="J56" s="257"/>
      <c r="K56" s="271"/>
      <c r="L56" s="257"/>
      <c r="M56" s="264"/>
      <c r="N56" s="271"/>
      <c r="O56" s="257"/>
      <c r="P56" s="257"/>
      <c r="Q56" s="108">
        <v>3</v>
      </c>
      <c r="R56" s="109" t="s">
        <v>471</v>
      </c>
      <c r="S56" s="109" t="s">
        <v>474</v>
      </c>
      <c r="T56" s="109" t="s">
        <v>475</v>
      </c>
      <c r="U56" s="159" t="str">
        <f t="shared" si="2"/>
        <v>El Profesional Especializado de Presupuesto, reporta mediante correo electrónico a los jefes y directores la ejecución presupuestal (compromisos y pagos), bimestralmente. En caso de que existan CDP abiertos, se anexará  la relación para conocimiento de los responsables con el fin de que se comprometan los recursos de manera oportuna.</v>
      </c>
      <c r="V56" s="107" t="s">
        <v>9</v>
      </c>
      <c r="W56" s="131">
        <f>IF(V56=FORMULAS!$B$56,FORMULAS!$C$56,IF(V56=FORMULAS!$B$57,FORMULAS!$C$57,IF(V56=FORMULAS!$B$58,FORMULAS!$C$58," ")))</f>
        <v>0.25</v>
      </c>
      <c r="X56" s="109" t="str">
        <f>IF(V56=FORMULAS!$B$56,FORMULAS!$D$56,IF(V56=FORMULAS!$B$57,FORMULAS!$D$57,IF(V56=FORMULAS!$B$58,FORMULAS!$D$58," ")))</f>
        <v>Probabilidad</v>
      </c>
      <c r="Y56" s="107" t="s">
        <v>89</v>
      </c>
      <c r="Z56" s="131">
        <f>IF(Y56=FORMULAS!$B$61,FORMULAS!$C$56,IF(Y56=FORMULAS!$B$60,FORMULAS!$C$57," "))</f>
        <v>0.15</v>
      </c>
      <c r="AA56" s="109" t="s">
        <v>14</v>
      </c>
      <c r="AB56" s="109" t="s">
        <v>16</v>
      </c>
      <c r="AC56" s="109" t="s">
        <v>287</v>
      </c>
      <c r="AD56" s="131">
        <f t="shared" si="0"/>
        <v>0.4</v>
      </c>
      <c r="AE56" s="131">
        <f>IF(X54=FORMULAS!$D$57,$K54-($K54*AD56),$K54)</f>
        <v>0.24</v>
      </c>
      <c r="AF56" s="109" t="str">
        <f>IF(AE56&lt;=FORMULAS!$J$5,FORMULAS!$F$5,IF(AE56&lt;=FORMULAS!$J$6,FORMULAS!$F$6,IF(AE56&lt;=FORMULAS!$J$7,FORMULAS!$F$7,IF(AE56&lt;=FORMULAS!$J$8,FORMULAS!$F$8,IF(AE56&lt;=FORMULAS!$J$9,FORMULAS!$F$9," ")))))</f>
        <v>Baja</v>
      </c>
      <c r="AG56" s="131">
        <f>IF(X54=FORMULAS!$D$57,$N54-($N54*AD56),$N54)</f>
        <v>0.24</v>
      </c>
      <c r="AH56" s="109" t="str">
        <f>IF(AG56&lt;=FORMULAS!$G$14,FORMULAS!$F$14,IF(AG56&lt;=FORMULAS!$G$15,FORMULAS!$F$15,IF(AG56&lt;=FORMULAS!$G$16,FORMULAS!$F$16,IF(AG56&lt;=FORMULAS!$G$17,FORMULAS!$F$17,IF(AG56&lt;=FORMULAS!$G$18,FORMULAS!$F$18," ")))))</f>
        <v>Menor</v>
      </c>
      <c r="AI56" s="257"/>
      <c r="AJ56" s="257"/>
      <c r="AK56" s="264"/>
      <c r="AL56" s="264"/>
      <c r="AM56" s="261"/>
      <c r="AN56" s="261"/>
      <c r="AO56" s="261"/>
      <c r="AP56" s="265"/>
      <c r="AQ56" s="265"/>
    </row>
    <row r="57" spans="1:43" ht="63.75" x14ac:dyDescent="0.2">
      <c r="A57" s="257"/>
      <c r="B57" s="264"/>
      <c r="C57" s="257"/>
      <c r="D57" s="257"/>
      <c r="E57" s="257"/>
      <c r="F57" s="276"/>
      <c r="G57" s="264"/>
      <c r="H57" s="257"/>
      <c r="I57" s="257"/>
      <c r="J57" s="257"/>
      <c r="K57" s="271"/>
      <c r="L57" s="257"/>
      <c r="M57" s="264"/>
      <c r="N57" s="271"/>
      <c r="O57" s="257"/>
      <c r="P57" s="257"/>
      <c r="Q57" s="108">
        <v>4</v>
      </c>
      <c r="R57" s="109" t="s">
        <v>469</v>
      </c>
      <c r="S57" s="109" t="s">
        <v>476</v>
      </c>
      <c r="T57" s="109" t="s">
        <v>477</v>
      </c>
      <c r="U57" s="159" t="str">
        <f t="shared" si="2"/>
        <v>La Directora Administrativa y Financiera presenta al equipo directivo el seguimiento al presupuesto de ingresos, gastos e inversión y cuentas por pagar  en los comités de gestión y desempeño, cuyo análisis de información, alertas y conclusiones quedan registradas en el acta respectiva del comité.</v>
      </c>
      <c r="V57" s="107" t="s">
        <v>9</v>
      </c>
      <c r="W57" s="131">
        <f>IF(V57=FORMULAS!$B$56,FORMULAS!$C$56,IF(V57=FORMULAS!$B$57,FORMULAS!$C$57,IF(V57=FORMULAS!$B$58,FORMULAS!$C$58," ")))</f>
        <v>0.25</v>
      </c>
      <c r="X57" s="109" t="str">
        <f>IF(V57=FORMULAS!$B$56,FORMULAS!$D$56,IF(V57=FORMULAS!$B$57,FORMULAS!$D$57,IF(V57=FORMULAS!$B$58,FORMULAS!$D$58," ")))</f>
        <v>Probabilidad</v>
      </c>
      <c r="Y57" s="107" t="s">
        <v>89</v>
      </c>
      <c r="Z57" s="131">
        <f>IF(Y57=FORMULAS!$B$61,FORMULAS!$C$56,IF(Y57=FORMULAS!$B$60,FORMULAS!$C$57," "))</f>
        <v>0.15</v>
      </c>
      <c r="AA57" s="109" t="s">
        <v>14</v>
      </c>
      <c r="AB57" s="109" t="s">
        <v>16</v>
      </c>
      <c r="AC57" s="109" t="s">
        <v>287</v>
      </c>
      <c r="AD57" s="131">
        <f t="shared" si="0"/>
        <v>0.4</v>
      </c>
      <c r="AE57" s="131">
        <f>IF(X54=FORMULAS!$D$57,$K54-($K54*AD57),$K54)</f>
        <v>0.24</v>
      </c>
      <c r="AF57" s="109" t="str">
        <f>IF(AE57&lt;=FORMULAS!$J$5,FORMULAS!$F$5,IF(AE57&lt;=FORMULAS!$J$6,FORMULAS!$F$6,IF(AE57&lt;=FORMULAS!$J$7,FORMULAS!$F$7,IF(AE57&lt;=FORMULAS!$J$8,FORMULAS!$F$8,IF(AE57&lt;=FORMULAS!$J$9,FORMULAS!$F$9," ")))))</f>
        <v>Baja</v>
      </c>
      <c r="AG57" s="131">
        <f>IF(X54=FORMULAS!$D$57,$N54-($N54*AD57),$N54)</f>
        <v>0.24</v>
      </c>
      <c r="AH57" s="109" t="str">
        <f>IF(AG57&lt;=FORMULAS!$G$14,FORMULAS!$F$14,IF(AG57&lt;=FORMULAS!$G$15,FORMULAS!$F$15,IF(AG57&lt;=FORMULAS!$G$16,FORMULAS!$F$16,IF(AG57&lt;=FORMULAS!$G$17,FORMULAS!$F$17,IF(AG57&lt;=FORMULAS!$G$18,FORMULAS!$F$18," ")))))</f>
        <v>Menor</v>
      </c>
      <c r="AI57" s="257"/>
      <c r="AJ57" s="257"/>
      <c r="AK57" s="264"/>
      <c r="AL57" s="264"/>
      <c r="AM57" s="261"/>
      <c r="AN57" s="261"/>
      <c r="AO57" s="261"/>
      <c r="AP57" s="265"/>
      <c r="AQ57" s="265"/>
    </row>
    <row r="58" spans="1:43" ht="94.5" customHeight="1" x14ac:dyDescent="0.2">
      <c r="A58" s="257">
        <f>1+A54</f>
        <v>33</v>
      </c>
      <c r="B58" s="264" t="s">
        <v>601</v>
      </c>
      <c r="C58" s="264" t="s">
        <v>458</v>
      </c>
      <c r="D58" s="264" t="s">
        <v>240</v>
      </c>
      <c r="E58" s="264" t="s">
        <v>357</v>
      </c>
      <c r="F58" s="264" t="s">
        <v>358</v>
      </c>
      <c r="G58" s="277" t="str">
        <f t="shared" si="4"/>
        <v>Posibilidad de pérdida Económica y Reputacional por rendición extemporánea o no presentación de los informes requeridos por las entidades, organismos de control y otros a cargo de la Dirección Administrativa y Financiera por inobservancia a las fechas establecidas para la rendición de los informes.</v>
      </c>
      <c r="H58" s="264" t="s">
        <v>242</v>
      </c>
      <c r="I58" s="257">
        <v>12</v>
      </c>
      <c r="J58" s="264" t="str">
        <f>+IF(I58="","",IF(I58&lt;=FORMULAS!$I$5,FORMULAS!$G$5,IF(I58&lt;=FORMULAS!$I$6,FORMULAS!$G$6,IF(I58&lt;=FORMULAS!$I$7,FORMULAS!$G$7,IF(I58&lt;=FORMULAS!$I$8,FORMULAS!$G$8,IF(I58&gt;=FORMULAS!$H$9,FORMULAS!$G$9,""))))))</f>
        <v>La actividad que conlleva el riesgo se ejecuta de 3 a 24 veces por año</v>
      </c>
      <c r="K58" s="271">
        <f>+IF(J58="","",IF(J58=FORMULAS!$G$5,FORMULAS!$J$5,IF(J58=FORMULAS!$G$6,FORMULAS!$J$6,IF(J58=FORMULAS!$G$7,FORMULAS!$J$7,IF(J58=FORMULAS!$G$8,FORMULAS!$J$8,IF(J58=FORMULAS!$G$9,FORMULAS!$J$9))))))</f>
        <v>0.4</v>
      </c>
      <c r="L58" s="257" t="str">
        <f>+IF(J58="","",IF(J58=FORMULAS!$G$5,FORMULAS!$F$5,IF(J58=FORMULAS!$G$6,FORMULAS!$F$6,IF(J58=FORMULAS!$G$7,FORMULAS!$F$7,IF(J58=FORMULAS!$G$8,FORMULAS!$F$8,IF(J58=FORMULAS!$G$9,FORMULAS!$F$9))))))</f>
        <v>Baja</v>
      </c>
      <c r="M58" s="264" t="s">
        <v>267</v>
      </c>
      <c r="N58" s="271">
        <f>+IF(M58="","",IF(M58="N/A","",IF(OR(M58=FORMULAS!$H$14,M58=FORMULAS!$I$14),FORMULAS!$G$14,IF(OR(M58=FORMULAS!$H$15,M58=FORMULAS!$I$15),FORMULAS!$G$15,IF(OR(M58=FORMULAS!$H$16,M58=FORMULAS!$I$16),FORMULAS!$G61,IF(OR(M58=FORMULAS!$H$17,M58=FORMULAS!$I$17),FORMULAS!$G$17,IF(OR(M58=FORMULAS!$H$18,M58=FORMULAS!$I$18),FORMULAS!$G$18)))))))</f>
        <v>0.4</v>
      </c>
      <c r="O58" s="257" t="str">
        <f>+IF(M58="","",IF(M58="N/A","",IF(OR(M58=FORMULAS!$H$14,M58=FORMULAS!$I$14),FORMULAS!$F$14,IF(OR(M58=FORMULAS!$H$15,M58=FORMULAS!$I$15),FORMULAS!$F$15,IF(OR(M58=FORMULAS!$H$16,M58=FORMULAS!$I$16),FORMULAS!$F61,IF(OR(M58=FORMULAS!$H$17,M58=FORMULAS!$I$17),FORMULAS!$F$17,IF(OR(M58=FORMULAS!$H$18,M58=FORMULAS!$I$18),FORMULAS!$F$18)))))))</f>
        <v>Menor</v>
      </c>
      <c r="P58" s="257" t="str">
        <f>+IF(L58=FORMULAS!$H$23,IF(O58=FORMULAS!$I$22,FORMULAS!$I$23,IF(O58=FORMULAS!$J$22,FORMULAS!$J$23,IF(O58=FORMULAS!$K$22,FORMULAS!$K$23,IF(O58=FORMULAS!$L$22,FORMULAS!$L$23,IF(O58=FORMULAS!$M$22,FORMULAS!$M$23))))),IF(L58=FORMULAS!$H$24,IF(O58=FORMULAS!$I$22,FORMULAS!$I$24,IF(O58=FORMULAS!$J$22,FORMULAS!$J$24,IF(O58=FORMULAS!$K$22,FORMULAS!$K$24,IF(O58=FORMULAS!$L$22,FORMULAS!$L$24,IF(O58=FORMULAS!$M$22,FORMULAS!$M$24))))),IF(L58=FORMULAS!$H$25,IF(O58=FORMULAS!$I$22,FORMULAS!$I$25,IF(O58=FORMULAS!$J$22,FORMULAS!$J$25,IF(O58=FORMULAS!$K$22,FORMULAS!$K$25,IF(O58=FORMULAS!$L$22,FORMULAS!$L$25,IF(O58=FORMULAS!$M$22,FORMULAS!$M$25))))),IF(L58=FORMULAS!$H$26,IF(O58=FORMULAS!$I$22,FORMULAS!$I$26,IF(O58=FORMULAS!$J$22,FORMULAS!$J$26,IF(O58=FORMULAS!$K$22,FORMULAS!$K$26,IF(O58=FORMULAS!$L$22,FORMULAS!$L$26,IF(O58=FORMULAS!$M$22,FORMULAS!$M$26))))),IF(L58=FORMULAS!$H$27,IF(O58=FORMULAS!$I$22,FORMULAS!$I$27,IF(O58=FORMULAS!$J$22,FORMULAS!$J$27,IF(O58=FORMULAS!$K$22,FORMULAS!$K$27,IF(O58=FORMULAS!$L$22,FORMULAS!$L$27,IF(O58=FORMULAS!$M$22,FORMULAS!$M$27))))),"")))))</f>
        <v>Moderado</v>
      </c>
      <c r="Q58" s="108">
        <v>1</v>
      </c>
      <c r="R58" s="109" t="s">
        <v>471</v>
      </c>
      <c r="S58" s="109" t="s">
        <v>482</v>
      </c>
      <c r="T58" s="109" t="s">
        <v>483</v>
      </c>
      <c r="U58" s="159" t="str">
        <f t="shared" si="2"/>
        <v>El Profesional Especializado de Presupuesto, elabora el cronograma de los informes y reportes a realizar en la respectiva vigencia con una periodicidad anual.</v>
      </c>
      <c r="V58" s="109" t="s">
        <v>9</v>
      </c>
      <c r="W58" s="131">
        <f>IF(V58=FORMULAS!$B$56,FORMULAS!$C$56,IF(V58=FORMULAS!$B$57,FORMULAS!$C$57,IF(V58=FORMULAS!$B$58,FORMULAS!$C$58," ")))</f>
        <v>0.25</v>
      </c>
      <c r="X58" s="109" t="str">
        <f>IF(V58=FORMULAS!$B$56,FORMULAS!$D$56,IF(V58=FORMULAS!$B$57,FORMULAS!$D$57,IF(V58=FORMULAS!$B$58,FORMULAS!$D$58," ")))</f>
        <v>Probabilidad</v>
      </c>
      <c r="Y58" s="109" t="s">
        <v>89</v>
      </c>
      <c r="Z58" s="131">
        <f>IF(Y58=FORMULAS!$B$61,FORMULAS!$C$56,IF(Y58=FORMULAS!$B$60,FORMULAS!$C$57," "))</f>
        <v>0.15</v>
      </c>
      <c r="AA58" s="109" t="s">
        <v>14</v>
      </c>
      <c r="AB58" s="109" t="s">
        <v>16</v>
      </c>
      <c r="AC58" s="109" t="s">
        <v>287</v>
      </c>
      <c r="AD58" s="131">
        <f t="shared" si="0"/>
        <v>0.4</v>
      </c>
      <c r="AE58" s="131">
        <f>IF(X58=FORMULAS!$D$57,$K58-($K58*AD58),$K58)</f>
        <v>0.24</v>
      </c>
      <c r="AF58" s="109" t="str">
        <f>IF(AE58&lt;=FORMULAS!$J$5,FORMULAS!$F$5,IF(AE58&lt;=FORMULAS!$J$6,FORMULAS!$F$6,IF(AE58&lt;=FORMULAS!$J$7,FORMULAS!$F$7,IF(AE58&lt;=FORMULAS!$J$8,FORMULAS!$F$8,IF(AE58&lt;=FORMULAS!$J$9,FORMULAS!$F$9," ")))))</f>
        <v>Baja</v>
      </c>
      <c r="AG58" s="131">
        <f>IF(X58=FORMULAS!$D$57,$N58-($N58*AD58),$N58)</f>
        <v>0.24</v>
      </c>
      <c r="AH58" s="109" t="str">
        <f>IF(AG58&lt;=FORMULAS!$G$14,FORMULAS!$F$14,IF(AG58&lt;=FORMULAS!$G$15,FORMULAS!$F$15,IF(AG58&lt;=FORMULAS!$G$16,FORMULAS!$F$16,IF(AG58&lt;=FORMULAS!$G$17,FORMULAS!$F$17,IF(AG58&lt;=FORMULAS!$G$18,FORMULAS!$F$18," ")))))</f>
        <v>Menor</v>
      </c>
      <c r="AI58" s="257" t="str">
        <f>+IF(AF58=FORMULAS!$H$23,IF(AH58=FORMULAS!$I$22,FORMULAS!$I$23,IF(AH58=FORMULAS!$J$22,FORMULAS!$J$23,IF(AH58=FORMULAS!$K$22,FORMULAS!$K$23,IF(AH58=FORMULAS!$L$22,FORMULAS!$L$23,IF(AH58=FORMULAS!$M$22,FORMULAS!$M$23))))),IF(AF58=FORMULAS!$H$24,IF(AH58=FORMULAS!$I$22,FORMULAS!$I$24,IF(AH58=FORMULAS!$J$22,FORMULAS!$J$24,IF(AH58=FORMULAS!$K$22,FORMULAS!$K$24,IF(AH58=FORMULAS!$L$22,FORMULAS!$L$24,IF(AH58=FORMULAS!$M$22,FORMULAS!$M$24))))),IF(AF58=FORMULAS!$H$25,IF(AH58=FORMULAS!$I$22,FORMULAS!$I$25,IF(AH58=FORMULAS!$J$22,FORMULAS!$J$25,IF(AH58=FORMULAS!$K$22,FORMULAS!$K$25,IF(AH58=FORMULAS!$L$22,FORMULAS!$L$25,IF(AH58=FORMULAS!$M$22,FORMULAS!$M$25))))),IF(AF58=FORMULAS!$H$26,IF(AH58=FORMULAS!$I$22,FORMULAS!$I$26,IF(AH58=FORMULAS!$J$22,FORMULAS!$J$26,IF(AH58=FORMULAS!$K$22,FORMULAS!$K$26,IF(AH58=FORMULAS!$L$22,FORMULAS!$L$26,IF(AH58=FORMULAS!$M$22,FORMULAS!$M$26))))),IF(AF58=FORMULAS!$H$27,IF(AH58=FORMULAS!$I$22,FORMULAS!$I$27,IF(AH58=FORMULAS!$J$22,FORMULAS!$J$27,IF(AH58=FORMULAS!$K$22,FORMULAS!$K$27,IF(AH58=FORMULAS!$L$22,FORMULAS!$K$27,IF(AH58=FORMULAS!$M$22,FORMULAS!$M$27))))),"")))))</f>
        <v>Moderado</v>
      </c>
      <c r="AJ58" s="257" t="s">
        <v>292</v>
      </c>
      <c r="AK58" s="264" t="s">
        <v>486</v>
      </c>
      <c r="AL58" s="264" t="s">
        <v>479</v>
      </c>
      <c r="AM58" s="261" t="s">
        <v>386</v>
      </c>
      <c r="AN58" s="261" t="s">
        <v>480</v>
      </c>
      <c r="AO58" s="261" t="s">
        <v>481</v>
      </c>
      <c r="AP58" s="265">
        <v>45658</v>
      </c>
      <c r="AQ58" s="265">
        <v>45747</v>
      </c>
    </row>
    <row r="59" spans="1:43" ht="66.95" customHeight="1" x14ac:dyDescent="0.2">
      <c r="A59" s="257"/>
      <c r="B59" s="264"/>
      <c r="C59" s="264"/>
      <c r="D59" s="264"/>
      <c r="E59" s="264"/>
      <c r="F59" s="264"/>
      <c r="G59" s="277"/>
      <c r="H59" s="264"/>
      <c r="I59" s="257"/>
      <c r="J59" s="264"/>
      <c r="K59" s="271"/>
      <c r="L59" s="257"/>
      <c r="M59" s="264"/>
      <c r="N59" s="271"/>
      <c r="O59" s="257"/>
      <c r="P59" s="257"/>
      <c r="Q59" s="108">
        <v>2</v>
      </c>
      <c r="R59" s="109" t="s">
        <v>484</v>
      </c>
      <c r="S59" s="109" t="s">
        <v>485</v>
      </c>
      <c r="T59" s="109" t="s">
        <v>551</v>
      </c>
      <c r="U59" s="159" t="str">
        <f t="shared" si="2"/>
        <v>Los profesionales de la Dirección Administrativa y Financiera con funciones de presupuesto realizan los reportes e informes de acuerdo con la periodicidad establecida en el cronograma dejando evidencia del envío(correo electrónico o captura de pantalla del reporte)</v>
      </c>
      <c r="V59" s="109" t="s">
        <v>9</v>
      </c>
      <c r="W59" s="131">
        <f>IF(V59=FORMULAS!$B$56,FORMULAS!$C$56,IF(V59=FORMULAS!$B$57,FORMULAS!$C$57,IF(V59=FORMULAS!$B$58,FORMULAS!$C$58," ")))</f>
        <v>0.25</v>
      </c>
      <c r="X59" s="109" t="str">
        <f>IF(V59=FORMULAS!$B$56,FORMULAS!$D$56,IF(V59=FORMULAS!$B$57,FORMULAS!$D$57,IF(V59=FORMULAS!$B$58,FORMULAS!$D$58," ")))</f>
        <v>Probabilidad</v>
      </c>
      <c r="Y59" s="109" t="s">
        <v>89</v>
      </c>
      <c r="Z59" s="131">
        <f>IF(Y59=FORMULAS!$B$61,FORMULAS!$C$56,IF(Y59=FORMULAS!$B$60,FORMULAS!$C$57," "))</f>
        <v>0.15</v>
      </c>
      <c r="AA59" s="109" t="s">
        <v>14</v>
      </c>
      <c r="AB59" s="109" t="s">
        <v>16</v>
      </c>
      <c r="AC59" s="109" t="s">
        <v>287</v>
      </c>
      <c r="AD59" s="131">
        <f t="shared" si="0"/>
        <v>0.4</v>
      </c>
      <c r="AE59" s="131">
        <f>IF(X58=FORMULAS!$D$57,$K58-($K58*AD59),$K58)</f>
        <v>0.24</v>
      </c>
      <c r="AF59" s="109" t="str">
        <f>IF(AE59&lt;=FORMULAS!$J$5,FORMULAS!$F$5,IF(AE59&lt;=FORMULAS!$J$6,FORMULAS!$F$6,IF(AE59&lt;=FORMULAS!$J$7,FORMULAS!$F$7,IF(AE59&lt;=FORMULAS!$J$8,FORMULAS!$F$8,IF(AE59&lt;=FORMULAS!$J$9,FORMULAS!$F$9," ")))))</f>
        <v>Baja</v>
      </c>
      <c r="AG59" s="131">
        <f>IF(X58=FORMULAS!$D$57,$N58-($N58*AD59),$N58)</f>
        <v>0.24</v>
      </c>
      <c r="AH59" s="109" t="str">
        <f>IF(AG59&lt;=FORMULAS!$G$14,FORMULAS!$F$14,IF(AG59&lt;=FORMULAS!$G$15,FORMULAS!$F$15,IF(AG59&lt;=FORMULAS!$G$16,FORMULAS!$F$16,IF(AG59&lt;=FORMULAS!$G$17,FORMULAS!$F$17,IF(AG59&lt;=FORMULAS!$G$18,FORMULAS!$F$18," ")))))</f>
        <v>Menor</v>
      </c>
      <c r="AI59" s="257"/>
      <c r="AJ59" s="257"/>
      <c r="AK59" s="264"/>
      <c r="AL59" s="264"/>
      <c r="AM59" s="261"/>
      <c r="AN59" s="261"/>
      <c r="AO59" s="261"/>
      <c r="AP59" s="265"/>
      <c r="AQ59" s="265"/>
    </row>
    <row r="60" spans="1:43" ht="177.75" customHeight="1" x14ac:dyDescent="0.2">
      <c r="A60" s="108">
        <f>+A58+1</f>
        <v>34</v>
      </c>
      <c r="B60" s="109" t="s">
        <v>602</v>
      </c>
      <c r="C60" s="109" t="s">
        <v>458</v>
      </c>
      <c r="D60" s="109" t="s">
        <v>239</v>
      </c>
      <c r="E60" s="109" t="s">
        <v>359</v>
      </c>
      <c r="F60" s="109" t="s">
        <v>360</v>
      </c>
      <c r="G60" s="109" t="str">
        <f t="shared" si="4"/>
        <v>Posibilidad de pérdida Reputacional por la falta de implementación de las TRD en las dependencias de la EFR debido al desconocimiento del cumplimiento de normatividad archivística</v>
      </c>
      <c r="H60" s="109" t="s">
        <v>242</v>
      </c>
      <c r="I60" s="108">
        <v>12</v>
      </c>
      <c r="J60" s="109" t="str">
        <f>+IF(I60="","",IF(I60&lt;=FORMULAS!$I$5,FORMULAS!$G$5,IF(I60&lt;=FORMULAS!$I$6,FORMULAS!$G$6,IF(I60&lt;=FORMULAS!$I$7,FORMULAS!$G$7,IF(I60&lt;=FORMULAS!$I$8,FORMULAS!$G$8,IF(I60&gt;=FORMULAS!$H$9,FORMULAS!$G$9,""))))))</f>
        <v>La actividad que conlleva el riesgo se ejecuta de 3 a 24 veces por año</v>
      </c>
      <c r="K60" s="130">
        <f>+IF(J60="","",IF(J60=FORMULAS!$G$5,FORMULAS!$J$5,IF(J60=FORMULAS!$G$6,FORMULAS!$J$6,IF(J60=FORMULAS!$G$7,FORMULAS!$J$7,IF(J60=FORMULAS!$G$8,FORMULAS!$J$8,IF(J60=FORMULAS!$G$9,FORMULAS!$J$9))))))</f>
        <v>0.4</v>
      </c>
      <c r="L60" s="109" t="str">
        <f>+IF(J60="","",IF(J60=FORMULAS!$G$5,FORMULAS!$F$5,IF(J60=FORMULAS!$G$6,FORMULAS!$F$6,IF(J60=FORMULAS!$G$7,FORMULAS!$F$7,IF(J60=FORMULAS!$G$8,FORMULAS!$F$8,IF(J60=FORMULAS!$G$9,FORMULAS!$F$9))))))</f>
        <v>Baja</v>
      </c>
      <c r="M60" s="109" t="s">
        <v>267</v>
      </c>
      <c r="N60" s="131">
        <f>+IF(M60="","",IF(M60="N/A","",IF(OR(M60=FORMULAS!$H$14,M60=FORMULAS!$I$14),FORMULAS!$G$14,IF(OR(M60=FORMULAS!$H$15,M60=FORMULAS!$I$15),FORMULAS!$G$15,IF(OR(M60=FORMULAS!$H$16,M60=FORMULAS!$I$16),FORMULAS!$G63,IF(OR(M60=FORMULAS!$H$17,M60=FORMULAS!$I$17),FORMULAS!$G$17,IF(OR(M60=FORMULAS!$H$18,M60=FORMULAS!$I$18),FORMULAS!$G$18)))))))</f>
        <v>0.4</v>
      </c>
      <c r="O60" s="109" t="str">
        <f>+IF(M60="","",IF(M60="N/A","",IF(OR(M60=FORMULAS!$H$14,M60=FORMULAS!$I$14),FORMULAS!$F$14,IF(OR(M60=FORMULAS!$H$15,M60=FORMULAS!$I$15),FORMULAS!$F$15,IF(OR(M60=FORMULAS!$H$16,M60=FORMULAS!$I$16),FORMULAS!$F63,IF(OR(M60=FORMULAS!$H$17,M60=FORMULAS!$I$17),FORMULAS!$F$17,IF(OR(M60=FORMULAS!$H$18,M60=FORMULAS!$I$18),FORMULAS!$F$18)))))))</f>
        <v>Menor</v>
      </c>
      <c r="P60" s="109" t="str">
        <f>+IF(L60=FORMULAS!$H$23,IF(O60=FORMULAS!$I$22,FORMULAS!$I$23,IF(O60=FORMULAS!$J$22,FORMULAS!$J$23,IF(O60=FORMULAS!$K$22,FORMULAS!$K$23,IF(O60=FORMULAS!$L$22,FORMULAS!$L$23,IF(O60=FORMULAS!$M$22,FORMULAS!$M$23))))),IF(L60=FORMULAS!$H$24,IF(O60=FORMULAS!$I$22,FORMULAS!$I$24,IF(O60=FORMULAS!$J$22,FORMULAS!$J$24,IF(O60=FORMULAS!$K$22,FORMULAS!$K$24,IF(O60=FORMULAS!$L$22,FORMULAS!$L$24,IF(O60=FORMULAS!$M$22,FORMULAS!$M$24))))),IF(L60=FORMULAS!$H$25,IF(O60=FORMULAS!$I$22,FORMULAS!$I$25,IF(O60=FORMULAS!$J$22,FORMULAS!$J$25,IF(O60=FORMULAS!$K$22,FORMULAS!$K$25,IF(O60=FORMULAS!$L$22,FORMULAS!$L$25,IF(O60=FORMULAS!$M$22,FORMULAS!$M$25))))),IF(L60=FORMULAS!$H$26,IF(O60=FORMULAS!$I$22,FORMULAS!$I$26,IF(O60=FORMULAS!$J$22,FORMULAS!$J$26,IF(O60=FORMULAS!$K$22,FORMULAS!$K$26,IF(O60=FORMULAS!$L$22,FORMULAS!$L$26,IF(O60=FORMULAS!$M$22,FORMULAS!$M$26))))),IF(L60=FORMULAS!$H$27,IF(O60=FORMULAS!$I$22,FORMULAS!$I$27,IF(O60=FORMULAS!$J$22,FORMULAS!$J$27,IF(O60=FORMULAS!$K$22,FORMULAS!$K$27,IF(O60=FORMULAS!$L$22,FORMULAS!$L$27,IF(O60=FORMULAS!$M$22,FORMULAS!$M$27))))),"")))))</f>
        <v>Moderado</v>
      </c>
      <c r="Q60" s="108">
        <v>1</v>
      </c>
      <c r="R60" s="107" t="s">
        <v>487</v>
      </c>
      <c r="S60" s="107" t="s">
        <v>488</v>
      </c>
      <c r="T60" s="107" t="s">
        <v>489</v>
      </c>
      <c r="U60" s="159" t="str">
        <f t="shared" si="2"/>
        <v>El profesional designado por la Dirección Administrativa y Financiera realiza capacitaciones y acompañamiento mediante mesas de trabajo con base en los instrumentos archivísticos de manera trimestral, con el fin de que los funcionarios implementen las TRD.</v>
      </c>
      <c r="V60" s="109" t="s">
        <v>9</v>
      </c>
      <c r="W60" s="131">
        <f>IF(V60=FORMULAS!$B$56,FORMULAS!$C$56,IF(V60=FORMULAS!$B$57,FORMULAS!$C$57,IF(V60=FORMULAS!$B$58,FORMULAS!$C$58," ")))</f>
        <v>0.25</v>
      </c>
      <c r="X60" s="109" t="str">
        <f>IF(V60=FORMULAS!$B$56,FORMULAS!$D$56,IF(V60=FORMULAS!$B$57,FORMULAS!$D$57,IF(V60=FORMULAS!$B$58,FORMULAS!$D$58," ")))</f>
        <v>Probabilidad</v>
      </c>
      <c r="Y60" s="109" t="s">
        <v>89</v>
      </c>
      <c r="Z60" s="131">
        <f>IF(Y60=FORMULAS!$B$61,FORMULAS!$C$56,IF(Y60=FORMULAS!$B$60,FORMULAS!$C$57," "))</f>
        <v>0.15</v>
      </c>
      <c r="AA60" s="109" t="s">
        <v>14</v>
      </c>
      <c r="AB60" s="109" t="s">
        <v>16</v>
      </c>
      <c r="AC60" s="109" t="s">
        <v>287</v>
      </c>
      <c r="AD60" s="131">
        <f t="shared" si="0"/>
        <v>0.4</v>
      </c>
      <c r="AE60" s="131">
        <f>IF(X60=FORMULAS!$D$57,$K60-($K60*AD60),$K60)</f>
        <v>0.24</v>
      </c>
      <c r="AF60" s="109" t="str">
        <f>IF(AE60&lt;=FORMULAS!$J$5,FORMULAS!$F$5,IF(AE60&lt;=FORMULAS!$J$6,FORMULAS!$F$6,IF(AE60&lt;=FORMULAS!$J$7,FORMULAS!$F$7,IF(AE60&lt;=FORMULAS!$J$8,FORMULAS!$F$8,IF(AE60&lt;=FORMULAS!$J$9,FORMULAS!$F$9," ")))))</f>
        <v>Baja</v>
      </c>
      <c r="AG60" s="131">
        <f>IF(X60=FORMULAS!$D$57,$N60-($N60*AD60),$N60)</f>
        <v>0.24</v>
      </c>
      <c r="AH60" s="109" t="str">
        <f>IF(AG60&lt;=FORMULAS!$G$14,FORMULAS!$F$14,IF(AG60&lt;=FORMULAS!$G$15,FORMULAS!$F$15,IF(AG60&lt;=FORMULAS!$G$16,FORMULAS!$F$16,IF(AG60&lt;=FORMULAS!$G$17,FORMULAS!$F$17,IF(AG60&lt;=FORMULAS!$G$18,FORMULAS!$F$18," ")))))</f>
        <v>Menor</v>
      </c>
      <c r="AI60" s="109" t="str">
        <f>+IF(AF60=FORMULAS!$H$23,IF(AH60=FORMULAS!$I$22,FORMULAS!$I$23,IF(AH60=FORMULAS!$J$22,FORMULAS!$J$23,IF(AH60=FORMULAS!$K$22,FORMULAS!$K$23,IF(AH60=FORMULAS!$L$22,FORMULAS!$L$23,IF(AH60=FORMULAS!$M$22,FORMULAS!$M$23))))),IF(AF60=FORMULAS!$H$24,IF(AH60=FORMULAS!$I$22,FORMULAS!$I$24,IF(AH60=FORMULAS!$J$22,FORMULAS!$J$24,IF(AH60=FORMULAS!$K$22,FORMULAS!$K$24,IF(AH60=FORMULAS!$L$22,FORMULAS!$L$24,IF(AH60=FORMULAS!$M$22,FORMULAS!$M$24))))),IF(AF60=FORMULAS!$H$25,IF(AH60=FORMULAS!$I$22,FORMULAS!$I$25,IF(AH60=FORMULAS!$J$22,FORMULAS!$J$25,IF(AH60=FORMULAS!$K$22,FORMULAS!$K$25,IF(AH60=FORMULAS!$L$22,FORMULAS!$L$25,IF(AH60=FORMULAS!$M$22,FORMULAS!$M$25))))),IF(AF60=FORMULAS!$H$26,IF(AH60=FORMULAS!$I$22,FORMULAS!$I$26,IF(AH60=FORMULAS!$J$22,FORMULAS!$J$26,IF(AH60=FORMULAS!$K$22,FORMULAS!$K$26,IF(AH60=FORMULAS!$L$22,FORMULAS!$L$26,IF(AH60=FORMULAS!$M$22,FORMULAS!$M$26))))),IF(AF60=FORMULAS!$H$27,IF(AH60=FORMULAS!$I$22,FORMULAS!$I$27,IF(AH60=FORMULAS!$J$22,FORMULAS!$J$27,IF(AH60=FORMULAS!$K$22,FORMULAS!$K$27,IF(AH60=FORMULAS!$L$22,FORMULAS!$K$27,IF(AH60=FORMULAS!$M$22,FORMULAS!$M$27))))),"")))))</f>
        <v>Moderado</v>
      </c>
      <c r="AJ60" s="108" t="s">
        <v>292</v>
      </c>
      <c r="AK60" s="107" t="s">
        <v>552</v>
      </c>
      <c r="AL60" s="107" t="s">
        <v>495</v>
      </c>
      <c r="AM60" s="190" t="s">
        <v>496</v>
      </c>
      <c r="AN60" s="190" t="s">
        <v>458</v>
      </c>
      <c r="AO60" s="190" t="s">
        <v>497</v>
      </c>
      <c r="AP60" s="234">
        <v>45658</v>
      </c>
      <c r="AQ60" s="234">
        <v>45747</v>
      </c>
    </row>
    <row r="61" spans="1:43" ht="161.25" customHeight="1" x14ac:dyDescent="0.2">
      <c r="A61" s="108">
        <f t="shared" si="3"/>
        <v>35</v>
      </c>
      <c r="B61" s="107" t="s">
        <v>602</v>
      </c>
      <c r="C61" s="107" t="s">
        <v>458</v>
      </c>
      <c r="D61" s="107" t="s">
        <v>241</v>
      </c>
      <c r="E61" s="107" t="s">
        <v>361</v>
      </c>
      <c r="F61" s="107" t="s">
        <v>362</v>
      </c>
      <c r="G61" s="109" t="str">
        <f t="shared" si="4"/>
        <v>Posibilidad de pérdida Reputacional y Económica por falta de apropiación del SGDEA que puede generar problemas de accesibilidad, pérdida y falta de trazabilidad de la información institucional</v>
      </c>
      <c r="H61" s="107" t="s">
        <v>242</v>
      </c>
      <c r="I61" s="108">
        <v>4</v>
      </c>
      <c r="J61" s="109" t="str">
        <f>+IF(I61="","",IF(I61&lt;=FORMULAS!$I$5,FORMULAS!$G$5,IF(I61&lt;=FORMULAS!$I$6,FORMULAS!$G$6,IF(I61&lt;=FORMULAS!$I$7,FORMULAS!$G$7,IF(I61&lt;=FORMULAS!$I$8,FORMULAS!$G$8,IF(I61&gt;=FORMULAS!$H$9,FORMULAS!$G$9,""))))))</f>
        <v>La actividad que conlleva el riesgo se ejecuta de 3 a 24 veces por año</v>
      </c>
      <c r="K61" s="130">
        <f>+IF(J61="","",IF(J61=FORMULAS!$G$5,FORMULAS!$J$5,IF(J61=FORMULAS!$G$6,FORMULAS!$J$6,IF(J61=FORMULAS!$G$7,FORMULAS!$J$7,IF(J61=FORMULAS!$G$8,FORMULAS!$J$8,IF(J61=FORMULAS!$G$9,FORMULAS!$J$9))))))</f>
        <v>0.4</v>
      </c>
      <c r="L61" s="109" t="str">
        <f>+IF(J61="","",IF(J61=FORMULAS!$G$5,FORMULAS!$F$5,IF(J61=FORMULAS!$G$6,FORMULAS!$F$6,IF(J61=FORMULAS!$G$7,FORMULAS!$F$7,IF(J61=FORMULAS!$G$8,FORMULAS!$F$8,IF(J61=FORMULAS!$G$9,FORMULAS!$F$9))))))</f>
        <v>Baja</v>
      </c>
      <c r="M61" s="107" t="s">
        <v>262</v>
      </c>
      <c r="N61" s="131">
        <f>+IF(M61="","",IF(M61="N/A","",IF(OR(M61=FORMULAS!$H$14,M61=FORMULAS!$I$14),FORMULAS!$G$14,IF(OR(M61=FORMULAS!$H$15,M61=FORMULAS!$I$15),FORMULAS!$G$15,IF(OR(M61=FORMULAS!$H$16,M61=FORMULAS!$I$16),FORMULAS!$G64,IF(OR(M61=FORMULAS!$H$17,M61=FORMULAS!$I$17),FORMULAS!$G$17,IF(OR(M61=FORMULAS!$H$18,M61=FORMULAS!$I$18),FORMULAS!$G$18)))))))</f>
        <v>0.4</v>
      </c>
      <c r="O61" s="109" t="str">
        <f>+IF(M61="","",IF(M61="N/A","",IF(OR(M61=FORMULAS!$H$14,M61=FORMULAS!$I$14),FORMULAS!$F$14,IF(OR(M61=FORMULAS!$H$15,M61=FORMULAS!$I$15),FORMULAS!$F$15,IF(OR(M61=FORMULAS!$H$16,M61=FORMULAS!$I$16),FORMULAS!$F64,IF(OR(M61=FORMULAS!$H$17,M61=FORMULAS!$I$17),FORMULAS!$F$17,IF(OR(M61=FORMULAS!$H$18,M61=FORMULAS!$I$18),FORMULAS!$F$18)))))))</f>
        <v>Menor</v>
      </c>
      <c r="P61" s="109" t="str">
        <f>+IF(L61=FORMULAS!$H$23,IF(O61=FORMULAS!$I$22,FORMULAS!$I$23,IF(O61=FORMULAS!$J$22,FORMULAS!$J$23,IF(O61=FORMULAS!$K$22,FORMULAS!$K$23,IF(O61=FORMULAS!$L$22,FORMULAS!$L$23,IF(O61=FORMULAS!$M$22,FORMULAS!$M$23))))),IF(L61=FORMULAS!$H$24,IF(O61=FORMULAS!$I$22,FORMULAS!$I$24,IF(O61=FORMULAS!$J$22,FORMULAS!$J$24,IF(O61=FORMULAS!$K$22,FORMULAS!$K$24,IF(O61=FORMULAS!$L$22,FORMULAS!$L$24,IF(O61=FORMULAS!$M$22,FORMULAS!$M$24))))),IF(L61=FORMULAS!$H$25,IF(O61=FORMULAS!$I$22,FORMULAS!$I$25,IF(O61=FORMULAS!$J$22,FORMULAS!$J$25,IF(O61=FORMULAS!$K$22,FORMULAS!$K$25,IF(O61=FORMULAS!$L$22,FORMULAS!$L$25,IF(O61=FORMULAS!$M$22,FORMULAS!$M$25))))),IF(L61=FORMULAS!$H$26,IF(O61=FORMULAS!$I$22,FORMULAS!$I$26,IF(O61=FORMULAS!$J$22,FORMULAS!$J$26,IF(O61=FORMULAS!$K$22,FORMULAS!$K$26,IF(O61=FORMULAS!$L$22,FORMULAS!$L$26,IF(O61=FORMULAS!$M$22,FORMULAS!$M$26))))),IF(L61=FORMULAS!$H$27,IF(O61=FORMULAS!$I$22,FORMULAS!$I$27,IF(O61=FORMULAS!$J$22,FORMULAS!$J$27,IF(O61=FORMULAS!$K$22,FORMULAS!$K$27,IF(O61=FORMULAS!$L$22,FORMULAS!$L$27,IF(O61=FORMULAS!$M$22,FORMULAS!$M$27))))),"")))))</f>
        <v>Moderado</v>
      </c>
      <c r="Q61" s="108">
        <v>1</v>
      </c>
      <c r="R61" s="109" t="s">
        <v>487</v>
      </c>
      <c r="S61" s="109" t="s">
        <v>490</v>
      </c>
      <c r="T61" s="109" t="s">
        <v>491</v>
      </c>
      <c r="U61" s="159" t="str">
        <f t="shared" si="2"/>
        <v>El profesional designado por la Dirección Administrativa y Financiera solicita al proveedor acompañamiento en el uso del SGDEA de manera trimestral, para que los funcionarios públicos conozcan y utilicen correctamente el sistema.</v>
      </c>
      <c r="V61" s="191" t="s">
        <v>10</v>
      </c>
      <c r="W61" s="131">
        <f>IF(V61=FORMULAS!$B$56,FORMULAS!$C$56,IF(V61=FORMULAS!$B$57,FORMULAS!$C$57,IF(V61=FORMULAS!$B$58,FORMULAS!$C$58," ")))</f>
        <v>0.15</v>
      </c>
      <c r="X61" s="109" t="str">
        <f>IF(V61=FORMULAS!$B$56,FORMULAS!$D$56,IF(V61=FORMULAS!$B$57,FORMULAS!$D$57,IF(V61=FORMULAS!$B$58,FORMULAS!$D$58," ")))</f>
        <v>Probabilidad</v>
      </c>
      <c r="Y61" s="191" t="s">
        <v>89</v>
      </c>
      <c r="Z61" s="131">
        <f>IF(Y61=FORMULAS!$B$61,FORMULAS!$C$56,IF(Y61=FORMULAS!$B$60,FORMULAS!$C$57," "))</f>
        <v>0.15</v>
      </c>
      <c r="AA61" s="109" t="s">
        <v>14</v>
      </c>
      <c r="AB61" s="109" t="s">
        <v>16</v>
      </c>
      <c r="AC61" s="109" t="s">
        <v>287</v>
      </c>
      <c r="AD61" s="131">
        <f t="shared" si="0"/>
        <v>0.3</v>
      </c>
      <c r="AE61" s="131">
        <f>IF(X61=FORMULAS!$D$57,$K61-($K61*AD61),$K61)</f>
        <v>0.28000000000000003</v>
      </c>
      <c r="AF61" s="109" t="str">
        <f>IF(AE61&lt;=FORMULAS!$J$5,FORMULAS!$F$5,IF(AE61&lt;=FORMULAS!$J$6,FORMULAS!$F$6,IF(AE61&lt;=FORMULAS!$J$7,FORMULAS!$F$7,IF(AE61&lt;=FORMULAS!$J$8,FORMULAS!$F$8,IF(AE61&lt;=FORMULAS!$J$9,FORMULAS!$F$9," ")))))</f>
        <v>Baja</v>
      </c>
      <c r="AG61" s="131">
        <f>IF(X61=FORMULAS!$D$57,$N61-($N61*AD61),$N61)</f>
        <v>0.28000000000000003</v>
      </c>
      <c r="AH61" s="109" t="str">
        <f>IF(AG61&lt;=FORMULAS!$G$14,FORMULAS!$F$14,IF(AG61&lt;=FORMULAS!$G$15,FORMULAS!$F$15,IF(AG61&lt;=FORMULAS!$G$16,FORMULAS!$F$16,IF(AG61&lt;=FORMULAS!$G$17,FORMULAS!$F$17,IF(AG61&lt;=FORMULAS!$G$18,FORMULAS!$F$18," ")))))</f>
        <v>Menor</v>
      </c>
      <c r="AI61" s="109" t="str">
        <f>+IF(AF61=FORMULAS!$H$23,IF(AH61=FORMULAS!$I$22,FORMULAS!$I$23,IF(AH61=FORMULAS!$J$22,FORMULAS!$J$23,IF(AH61=FORMULAS!$K$22,FORMULAS!$K$23,IF(AH61=FORMULAS!$L$22,FORMULAS!$L$23,IF(AH61=FORMULAS!$M$22,FORMULAS!$M$23))))),IF(AF61=FORMULAS!$H$24,IF(AH61=FORMULAS!$I$22,FORMULAS!$I$24,IF(AH61=FORMULAS!$J$22,FORMULAS!$J$24,IF(AH61=FORMULAS!$K$22,FORMULAS!$K$24,IF(AH61=FORMULAS!$L$22,FORMULAS!$L$24,IF(AH61=FORMULAS!$M$22,FORMULAS!$M$24))))),IF(AF61=FORMULAS!$H$25,IF(AH61=FORMULAS!$I$22,FORMULAS!$I$25,IF(AH61=FORMULAS!$J$22,FORMULAS!$J$25,IF(AH61=FORMULAS!$K$22,FORMULAS!$K$25,IF(AH61=FORMULAS!$L$22,FORMULAS!$L$25,IF(AH61=FORMULAS!$M$22,FORMULAS!$M$25))))),IF(AF61=FORMULAS!$H$26,IF(AH61=FORMULAS!$I$22,FORMULAS!$I$26,IF(AH61=FORMULAS!$J$22,FORMULAS!$J$26,IF(AH61=FORMULAS!$K$22,FORMULAS!$K$26,IF(AH61=FORMULAS!$L$22,FORMULAS!$L$26,IF(AH61=FORMULAS!$M$22,FORMULAS!$M$26))))),IF(AF61=FORMULAS!$H$27,IF(AH61=FORMULAS!$I$22,FORMULAS!$I$27,IF(AH61=FORMULAS!$J$22,FORMULAS!$J$27,IF(AH61=FORMULAS!$K$22,FORMULAS!$K$27,IF(AH61=FORMULAS!$L$22,FORMULAS!$K$27,IF(AH61=FORMULAS!$M$22,FORMULAS!$M$27))))),"")))))</f>
        <v>Moderado</v>
      </c>
      <c r="AJ61" s="108" t="s">
        <v>292</v>
      </c>
      <c r="AK61" s="190" t="s">
        <v>498</v>
      </c>
      <c r="AL61" s="190" t="s">
        <v>495</v>
      </c>
      <c r="AM61" s="190" t="s">
        <v>496</v>
      </c>
      <c r="AN61" s="190" t="s">
        <v>458</v>
      </c>
      <c r="AO61" s="190" t="s">
        <v>497</v>
      </c>
      <c r="AP61" s="234">
        <v>45658</v>
      </c>
      <c r="AQ61" s="234" t="s">
        <v>566</v>
      </c>
    </row>
    <row r="62" spans="1:43" ht="136.5" customHeight="1" x14ac:dyDescent="0.2">
      <c r="A62" s="108">
        <f t="shared" si="3"/>
        <v>36</v>
      </c>
      <c r="B62" s="109" t="s">
        <v>602</v>
      </c>
      <c r="C62" s="109" t="s">
        <v>458</v>
      </c>
      <c r="D62" s="109" t="s">
        <v>240</v>
      </c>
      <c r="E62" s="109" t="s">
        <v>363</v>
      </c>
      <c r="F62" s="109" t="s">
        <v>364</v>
      </c>
      <c r="G62" s="109" t="str">
        <f t="shared" si="4"/>
        <v>Posibilidad de pérdida Económica y Reputacional por la posible pérdida de la información dispuesta en el archivo físico ubicado en las instalaciones de la EFR por falta de control en el acceso y el préstamo de los expedientes.</v>
      </c>
      <c r="H62" s="109" t="s">
        <v>248</v>
      </c>
      <c r="I62" s="108">
        <v>1</v>
      </c>
      <c r="J62" s="109" t="str">
        <f>+IF(I62="","",IF(I62&lt;=FORMULAS!$I$5,FORMULAS!$G$5,IF(I62&lt;=FORMULAS!$I$6,FORMULAS!$G$6,IF(I62&lt;=FORMULAS!$I$7,FORMULAS!$G$7,IF(I62&lt;=FORMULAS!$I$8,FORMULAS!$G$8,IF(I62&gt;=FORMULAS!$H$9,FORMULAS!$G$9,""))))))</f>
        <v>La actividad que conlleva el riesgo se ejecuta como máximos 2 veces por año</v>
      </c>
      <c r="K62" s="130">
        <f>+IF(J62="","",IF(J62=FORMULAS!$G$5,FORMULAS!$J$5,IF(J62=FORMULAS!$G$6,FORMULAS!$J$6,IF(J62=FORMULAS!$G$7,FORMULAS!$J$7,IF(J62=FORMULAS!$G$8,FORMULAS!$J$8,IF(J62=FORMULAS!$G$9,FORMULAS!$J$9))))))</f>
        <v>0.2</v>
      </c>
      <c r="L62" s="109" t="str">
        <f>+IF(J62="","",IF(J62=FORMULAS!$G$5,FORMULAS!$F$5,IF(J62=FORMULAS!$G$6,FORMULAS!$F$6,IF(J62=FORMULAS!$G$7,FORMULAS!$F$7,IF(J62=FORMULAS!$G$8,FORMULAS!$F$8,IF(J62=FORMULAS!$G$9,FORMULAS!$F$9))))))</f>
        <v>Muy Baja</v>
      </c>
      <c r="M62" s="109" t="s">
        <v>263</v>
      </c>
      <c r="N62" s="131">
        <f>+IF(M62="","",IF(M62="N/A","",IF(OR(M62=FORMULAS!$H$14,M62=FORMULAS!$I$14),FORMULAS!$G$14,IF(OR(M62=FORMULAS!$H$15,M62=FORMULAS!$I$15),FORMULAS!$G$15,IF(OR(M62=FORMULAS!$H$16,M62=FORMULAS!$I$16),FORMULAS!$G16,IF(OR(M62=FORMULAS!$H$17,M62=FORMULAS!$I$17),FORMULAS!$G$17,IF(OR(M62=FORMULAS!$H$18,M62=FORMULAS!$I$18),FORMULAS!$G$18)))))))</f>
        <v>0.6</v>
      </c>
      <c r="O62" s="109" t="str">
        <f>+IF(M62="","",IF(M62="N/A","",IF(OR(M62=FORMULAS!$H$14,M62=FORMULAS!$I$14),FORMULAS!$F$14,IF(OR(M62=FORMULAS!$H$15,M62=FORMULAS!$I$15),FORMULAS!$F$15,IF(OR(M62=FORMULAS!$H$16,M62=FORMULAS!$I$16),FORMULAS!$F16,IF(OR(M62=FORMULAS!$H$17,M62=FORMULAS!$I$17),FORMULAS!$F$17,IF(OR(M62=FORMULAS!$H$18,M62=FORMULAS!$I$18),FORMULAS!$F$18)))))))</f>
        <v>Moderado</v>
      </c>
      <c r="P62" s="109" t="str">
        <f>+IF(L62=FORMULAS!$H$23,IF(O62=FORMULAS!$I$22,FORMULAS!$I$23,IF(O62=FORMULAS!$J$22,FORMULAS!$J$23,IF(O62=FORMULAS!$K$22,FORMULAS!$K$23,IF(O62=FORMULAS!$L$22,FORMULAS!$L$23,IF(O62=FORMULAS!$M$22,FORMULAS!$M$23))))),IF(L62=FORMULAS!$H$24,IF(O62=FORMULAS!$I$22,FORMULAS!$I$24,IF(O62=FORMULAS!$J$22,FORMULAS!$J$24,IF(O62=FORMULAS!$K$22,FORMULAS!$K$24,IF(O62=FORMULAS!$L$22,FORMULAS!$L$24,IF(O62=FORMULAS!$M$22,FORMULAS!$M$24))))),IF(L62=FORMULAS!$H$25,IF(O62=FORMULAS!$I$22,FORMULAS!$I$25,IF(O62=FORMULAS!$J$22,FORMULAS!$J$25,IF(O62=FORMULAS!$K$22,FORMULAS!$K$25,IF(O62=FORMULAS!$L$22,FORMULAS!$L$25,IF(O62=FORMULAS!$M$22,FORMULAS!$M$25))))),IF(L62=FORMULAS!$H$26,IF(O62=FORMULAS!$I$22,FORMULAS!$I$26,IF(O62=FORMULAS!$J$22,FORMULAS!$J$26,IF(O62=FORMULAS!$K$22,FORMULAS!$K$26,IF(O62=FORMULAS!$L$22,FORMULAS!$L$26,IF(O62=FORMULAS!$M$22,FORMULAS!$M$26))))),IF(L62=FORMULAS!$H$27,IF(O62=FORMULAS!$I$22,FORMULAS!$I$27,IF(O62=FORMULAS!$J$22,FORMULAS!$J$27,IF(O62=FORMULAS!$K$22,FORMULAS!$K$27,IF(O62=FORMULAS!$L$22,FORMULAS!$L$27,IF(O62=FORMULAS!$M$22,FORMULAS!$M$27))))),"")))))</f>
        <v>Moderado</v>
      </c>
      <c r="Q62" s="108">
        <v>1</v>
      </c>
      <c r="R62" s="107" t="s">
        <v>492</v>
      </c>
      <c r="S62" s="107" t="s">
        <v>493</v>
      </c>
      <c r="T62" s="107" t="s">
        <v>494</v>
      </c>
      <c r="U62" s="159" t="str">
        <f t="shared" si="2"/>
        <v xml:space="preserve">El profesional  designado por la Dirección Administrativa y Financiera registra los préstamos documentales a través del formato "FR-EFR-GD-002 Control Préstamo Interno de Documentos Archivos de Gestión" y los reporta de manera trimestral, con el fin de llevar un control de los préstamos, devoluciones, entradas y salidas de la documentación. </v>
      </c>
      <c r="V62" s="107" t="s">
        <v>9</v>
      </c>
      <c r="W62" s="131">
        <f>IF(V62=FORMULAS!$B$56,FORMULAS!$C$56,IF(V62=FORMULAS!$B$57,FORMULAS!$C$57,IF(V62=FORMULAS!$B$58,FORMULAS!$C$58," ")))</f>
        <v>0.25</v>
      </c>
      <c r="X62" s="109" t="str">
        <f>IF(V62=FORMULAS!$B$56,FORMULAS!$D$56,IF(V62=FORMULAS!$B$57,FORMULAS!$D$57,IF(V62=FORMULAS!$B$58,FORMULAS!$D$58," ")))</f>
        <v>Probabilidad</v>
      </c>
      <c r="Y62" s="107" t="s">
        <v>89</v>
      </c>
      <c r="Z62" s="131">
        <f>IF(Y62=FORMULAS!$B$61,FORMULAS!$C$56,IF(Y62=FORMULAS!$B$60,FORMULAS!$C$57," "))</f>
        <v>0.15</v>
      </c>
      <c r="AA62" s="109" t="s">
        <v>14</v>
      </c>
      <c r="AB62" s="109" t="s">
        <v>16</v>
      </c>
      <c r="AC62" s="109" t="s">
        <v>287</v>
      </c>
      <c r="AD62" s="131">
        <f t="shared" si="0"/>
        <v>0.4</v>
      </c>
      <c r="AE62" s="131">
        <f>IF(X62=FORMULAS!$D$57,$K62-($K62*AD62),$K62)</f>
        <v>0.12</v>
      </c>
      <c r="AF62" s="109" t="str">
        <f>IF(AE62&lt;=FORMULAS!$J$5,FORMULAS!$F$5,IF(AE62&lt;=FORMULAS!$J$6,FORMULAS!$F$6,IF(AE62&lt;=FORMULAS!$J$7,FORMULAS!$F$7,IF(AE62&lt;=FORMULAS!$J$8,FORMULAS!$F$8,IF(AE62&lt;=FORMULAS!$J$9,FORMULAS!$F$9," ")))))</f>
        <v>Muy Baja</v>
      </c>
      <c r="AG62" s="131">
        <f>IF(X62=FORMULAS!$D$57,$N62-($N62*AD62),$N62)</f>
        <v>0.36</v>
      </c>
      <c r="AH62" s="109" t="str">
        <f>IF(AG62&lt;=FORMULAS!$G$14,FORMULAS!$F$14,IF(AG62&lt;=FORMULAS!$G$15,FORMULAS!$F$15,IF(AG62&lt;=FORMULAS!$G$16,FORMULAS!$F$16,IF(AG62&lt;=FORMULAS!$G$17,FORMULAS!$F$17,IF(AG62&lt;=FORMULAS!$G$18,FORMULAS!$F$18," ")))))</f>
        <v>Menor</v>
      </c>
      <c r="AI62" s="109" t="str">
        <f>+IF(AF62=FORMULAS!$H$23,IF(AH62=FORMULAS!$I$22,FORMULAS!$I$23,IF(AH62=FORMULAS!$J$22,FORMULAS!$J$23,IF(AH62=FORMULAS!$K$22,FORMULAS!$K$23,IF(AH62=FORMULAS!$L$22,FORMULAS!$L$23,IF(AH62=FORMULAS!$M$22,FORMULAS!$M$23))))),IF(AF62=FORMULAS!$H$24,IF(AH62=FORMULAS!$I$22,FORMULAS!$I$24,IF(AH62=FORMULAS!$J$22,FORMULAS!$J$24,IF(AH62=FORMULAS!$K$22,FORMULAS!$K$24,IF(AH62=FORMULAS!$L$22,FORMULAS!$L$24,IF(AH62=FORMULAS!$M$22,FORMULAS!$M$24))))),IF(AF62=FORMULAS!$H$25,IF(AH62=FORMULAS!$I$22,FORMULAS!$I$25,IF(AH62=FORMULAS!$J$22,FORMULAS!$J$25,IF(AH62=FORMULAS!$K$22,FORMULAS!$K$25,IF(AH62=FORMULAS!$L$22,FORMULAS!$L$25,IF(AH62=FORMULAS!$M$22,FORMULAS!$M$25))))),IF(AF62=FORMULAS!$H$26,IF(AH62=FORMULAS!$I$22,FORMULAS!$I$26,IF(AH62=FORMULAS!$J$22,FORMULAS!$J$26,IF(AH62=FORMULAS!$K$22,FORMULAS!$K$26,IF(AH62=FORMULAS!$L$22,FORMULAS!$L$26,IF(AH62=FORMULAS!$M$22,FORMULAS!$M$26))))),IF(AF62=FORMULAS!$H$27,IF(AH62=FORMULAS!$I$22,FORMULAS!$I$27,IF(AH62=FORMULAS!$J$22,FORMULAS!$J$27,IF(AH62=FORMULAS!$K$22,FORMULAS!$K$27,IF(AH62=FORMULAS!$L$22,FORMULAS!$K$27,IF(AH62=FORMULAS!$M$22,FORMULAS!$M$27))))),"")))))</f>
        <v>Bajo</v>
      </c>
      <c r="AJ62" s="108" t="s">
        <v>295</v>
      </c>
      <c r="AK62" s="107" t="s">
        <v>512</v>
      </c>
      <c r="AL62" s="107" t="s">
        <v>512</v>
      </c>
      <c r="AM62" s="107" t="s">
        <v>512</v>
      </c>
      <c r="AN62" s="107" t="s">
        <v>512</v>
      </c>
      <c r="AO62" s="107" t="s">
        <v>512</v>
      </c>
      <c r="AP62" s="234" t="s">
        <v>512</v>
      </c>
      <c r="AQ62" s="234" t="s">
        <v>512</v>
      </c>
    </row>
    <row r="63" spans="1:43" ht="196.5" customHeight="1" x14ac:dyDescent="0.2">
      <c r="A63" s="108">
        <f t="shared" si="3"/>
        <v>37</v>
      </c>
      <c r="B63" s="109" t="s">
        <v>603</v>
      </c>
      <c r="C63" s="109" t="s">
        <v>458</v>
      </c>
      <c r="D63" s="109" t="s">
        <v>240</v>
      </c>
      <c r="E63" s="109" t="s">
        <v>553</v>
      </c>
      <c r="F63" s="109" t="s">
        <v>365</v>
      </c>
      <c r="G63" s="109" t="str">
        <f t="shared" si="4"/>
        <v>Posibilidad de pérdida Económica y Reputacional Como consecuencia de Detrimento patrimonial Causado por pérdida o sustracción de bienes muebles de propiedad de la entidad</v>
      </c>
      <c r="H63" s="109" t="s">
        <v>242</v>
      </c>
      <c r="I63" s="108">
        <v>4</v>
      </c>
      <c r="J63" s="109" t="str">
        <f>+IF(I63="","",IF(I63&lt;=FORMULAS!$I$5,FORMULAS!$G$5,IF(I63&lt;=FORMULAS!$I$6,FORMULAS!$G$6,IF(I63&lt;=FORMULAS!$I$7,FORMULAS!$G$7,IF(I63&lt;=FORMULAS!$I$8,FORMULAS!$G$8,IF(I63&gt;=FORMULAS!$H$9,FORMULAS!$G$9,""))))))</f>
        <v>La actividad que conlleva el riesgo se ejecuta de 3 a 24 veces por año</v>
      </c>
      <c r="K63" s="130">
        <f>+IF(J63="","",IF(J63=FORMULAS!$G$5,FORMULAS!$J$5,IF(J63=FORMULAS!$G$6,FORMULAS!$J$6,IF(J63=FORMULAS!$G$7,FORMULAS!$J$7,IF(J63=FORMULAS!$G$8,FORMULAS!$J$8,IF(J63=FORMULAS!$G$9,FORMULAS!$J$9))))))</f>
        <v>0.4</v>
      </c>
      <c r="L63" s="109" t="str">
        <f>+IF(J63="","",IF(J63=FORMULAS!$G$5,FORMULAS!$F$5,IF(J63=FORMULAS!$G$6,FORMULAS!$F$6,IF(J63=FORMULAS!$G$7,FORMULAS!$F$7,IF(J63=FORMULAS!$G$8,FORMULAS!$F$8,IF(J63=FORMULAS!$G$9,FORMULAS!$F$9))))))</f>
        <v>Baja</v>
      </c>
      <c r="M63" s="107" t="s">
        <v>262</v>
      </c>
      <c r="N63" s="131">
        <f>+IF(M63="","",IF(M63="N/A","",IF(OR(M63=FORMULAS!$H$14,M63=FORMULAS!$I$14),FORMULAS!$G$14,IF(OR(M63=FORMULAS!$H$15,M63=FORMULAS!$I$15),FORMULAS!$G$15,IF(OR(M63=FORMULAS!$H$16,M63=FORMULAS!$I$16),FORMULAS!$G66,IF(OR(M63=FORMULAS!$H$17,M63=FORMULAS!$I$17),FORMULAS!$G$17,IF(OR(M63=FORMULAS!$H$18,M63=FORMULAS!$I$18),FORMULAS!$G$18)))))))</f>
        <v>0.4</v>
      </c>
      <c r="O63" s="109" t="str">
        <f>+IF(M63="","",IF(M63="N/A","",IF(OR(M63=FORMULAS!$H$14,M63=FORMULAS!$I$14),FORMULAS!$F$14,IF(OR(M63=FORMULAS!$H$15,M63=FORMULAS!$I$15),FORMULAS!$F$15,IF(OR(M63=FORMULAS!$H$16,M63=FORMULAS!$I$16),FORMULAS!$F66,IF(OR(M63=FORMULAS!$H$17,M63=FORMULAS!$I$17),FORMULAS!$F$17,IF(OR(M63=FORMULAS!$H$18,M63=FORMULAS!$I$18),FORMULAS!$F$18)))))))</f>
        <v>Menor</v>
      </c>
      <c r="P63" s="109" t="str">
        <f>+IF(L63=FORMULAS!$H$23,IF(O63=FORMULAS!$I$22,FORMULAS!$I$23,IF(O63=FORMULAS!$J$22,FORMULAS!$J$23,IF(O63=FORMULAS!$K$22,FORMULAS!$K$23,IF(O63=FORMULAS!$L$22,FORMULAS!$L$23,IF(O63=FORMULAS!$M$22,FORMULAS!$M$23))))),IF(L63=FORMULAS!$H$24,IF(O63=FORMULAS!$I$22,FORMULAS!$I$24,IF(O63=FORMULAS!$J$22,FORMULAS!$J$24,IF(O63=FORMULAS!$K$22,FORMULAS!$K$24,IF(O63=FORMULAS!$L$22,FORMULAS!$L$24,IF(O63=FORMULAS!$M$22,FORMULAS!$M$24))))),IF(L63=FORMULAS!$H$25,IF(O63=FORMULAS!$I$22,FORMULAS!$I$25,IF(O63=FORMULAS!$J$22,FORMULAS!$J$25,IF(O63=FORMULAS!$K$22,FORMULAS!$K$25,IF(O63=FORMULAS!$L$22,FORMULAS!$L$25,IF(O63=FORMULAS!$M$22,FORMULAS!$M$25))))),IF(L63=FORMULAS!$H$26,IF(O63=FORMULAS!$I$22,FORMULAS!$I$26,IF(O63=FORMULAS!$J$22,FORMULAS!$J$26,IF(O63=FORMULAS!$K$22,FORMULAS!$K$26,IF(O63=FORMULAS!$L$22,FORMULAS!$L$26,IF(O63=FORMULAS!$M$22,FORMULAS!$M$26))))),IF(L63=FORMULAS!$H$27,IF(O63=FORMULAS!$I$22,FORMULAS!$I$27,IF(O63=FORMULAS!$J$22,FORMULAS!$J$27,IF(O63=FORMULAS!$K$22,FORMULAS!$K$27,IF(O63=FORMULAS!$L$22,FORMULAS!$L$27,IF(O63=FORMULAS!$M$22,FORMULAS!$M$27))))),"")))))</f>
        <v>Moderado</v>
      </c>
      <c r="Q63" s="108">
        <v>1</v>
      </c>
      <c r="R63" s="109" t="s">
        <v>501</v>
      </c>
      <c r="S63" s="109" t="s">
        <v>502</v>
      </c>
      <c r="T63" s="191" t="s">
        <v>584</v>
      </c>
      <c r="U63" s="159" t="str">
        <f t="shared" si="2"/>
        <v>Profesional asignado por la Dirección Administrativa y Financiera  Verifica que la información registrada por parte del responsable del almacén de la entidad en el módulo de recursos físicos del software Hasnet corresponda con las existencias en almacén y con el registro de asignación de elementos a servidores públicos y contratistas con el fin de evitar la pérdida o hurto de los bienes muebles que hacen parte del inventario de la EFR para lo cual se realizaran seguimientos semestrales</v>
      </c>
      <c r="V63" s="107" t="s">
        <v>9</v>
      </c>
      <c r="W63" s="131">
        <f>IF(V63=FORMULAS!$B$56,FORMULAS!$C$56,IF(V63=FORMULAS!$B$57,FORMULAS!$C$57,IF(V63=FORMULAS!$B$58,FORMULAS!$C$58," ")))</f>
        <v>0.25</v>
      </c>
      <c r="X63" s="109" t="str">
        <f>IF(V63=FORMULAS!$B$56,FORMULAS!$D$56,IF(V63=FORMULAS!$B$57,FORMULAS!$D$57,IF(V63=FORMULAS!$B$58,FORMULAS!$D$58," ")))</f>
        <v>Probabilidad</v>
      </c>
      <c r="Y63" s="107" t="s">
        <v>89</v>
      </c>
      <c r="Z63" s="131">
        <f>IF(Y63=FORMULAS!$B$61,FORMULAS!$C$56,IF(Y63=FORMULAS!$B$60,FORMULAS!$C$57," "))</f>
        <v>0.15</v>
      </c>
      <c r="AA63" s="109" t="s">
        <v>14</v>
      </c>
      <c r="AB63" s="109" t="s">
        <v>16</v>
      </c>
      <c r="AC63" s="109" t="s">
        <v>287</v>
      </c>
      <c r="AD63" s="131">
        <f t="shared" si="0"/>
        <v>0.4</v>
      </c>
      <c r="AE63" s="131">
        <f>IF(X63=FORMULAS!$D$57,$K63-($K63*AD63),$K63)</f>
        <v>0.24</v>
      </c>
      <c r="AF63" s="109" t="str">
        <f>IF(AE63&lt;=FORMULAS!$J$5,FORMULAS!$F$5,IF(AE63&lt;=FORMULAS!$J$6,FORMULAS!$F$6,IF(AE63&lt;=FORMULAS!$J$7,FORMULAS!$F$7,IF(AE63&lt;=FORMULAS!$J$8,FORMULAS!$F$8,IF(AE63&lt;=FORMULAS!$J$9,FORMULAS!$F$9," ")))))</f>
        <v>Baja</v>
      </c>
      <c r="AG63" s="131">
        <f>IF(X63=FORMULAS!$D$57,$N63-($N63*AD63),$N63)</f>
        <v>0.24</v>
      </c>
      <c r="AH63" s="109" t="str">
        <f>IF(AG63&lt;=FORMULAS!$G$14,FORMULAS!$F$14,IF(AG63&lt;=FORMULAS!$G$15,FORMULAS!$F$15,IF(AG63&lt;=FORMULAS!$G$16,FORMULAS!$F$16,IF(AG63&lt;=FORMULAS!$G$17,FORMULAS!$F$17,IF(AG63&lt;=FORMULAS!$G$18,FORMULAS!$F$18," ")))))</f>
        <v>Menor</v>
      </c>
      <c r="AI63" s="109" t="str">
        <f>+IF(AF63=FORMULAS!$H$23,IF(AH63=FORMULAS!$I$22,FORMULAS!$I$23,IF(AH63=FORMULAS!$J$22,FORMULAS!$J$23,IF(AH63=FORMULAS!$K$22,FORMULAS!$K$23,IF(AH63=FORMULAS!$L$22,FORMULAS!$L$23,IF(AH63=FORMULAS!$M$22,FORMULAS!$M$23))))),IF(AF63=FORMULAS!$H$24,IF(AH63=FORMULAS!$I$22,FORMULAS!$I$24,IF(AH63=FORMULAS!$J$22,FORMULAS!$J$24,IF(AH63=FORMULAS!$K$22,FORMULAS!$K$24,IF(AH63=FORMULAS!$L$22,FORMULAS!$L$24,IF(AH63=FORMULAS!$M$22,FORMULAS!$M$24))))),IF(AF63=FORMULAS!$H$25,IF(AH63=FORMULAS!$I$22,FORMULAS!$I$25,IF(AH63=FORMULAS!$J$22,FORMULAS!$J$25,IF(AH63=FORMULAS!$K$22,FORMULAS!$K$25,IF(AH63=FORMULAS!$L$22,FORMULAS!$L$25,IF(AH63=FORMULAS!$M$22,FORMULAS!$M$25))))),IF(AF63=FORMULAS!$H$26,IF(AH63=FORMULAS!$I$22,FORMULAS!$I$26,IF(AH63=FORMULAS!$J$22,FORMULAS!$J$26,IF(AH63=FORMULAS!$K$22,FORMULAS!$K$26,IF(AH63=FORMULAS!$L$22,FORMULAS!$L$26,IF(AH63=FORMULAS!$M$22,FORMULAS!$M$26))))),IF(AF63=FORMULAS!$H$27,IF(AH63=FORMULAS!$I$22,FORMULAS!$I$27,IF(AH63=FORMULAS!$J$22,FORMULAS!$J$27,IF(AH63=FORMULAS!$K$22,FORMULAS!$K$27,IF(AH63=FORMULAS!$L$22,FORMULAS!$K$27,IF(AH63=FORMULAS!$M$22,FORMULAS!$M$27))))),"")))))</f>
        <v>Moderado</v>
      </c>
      <c r="AJ63" s="108" t="s">
        <v>292</v>
      </c>
      <c r="AK63" s="227" t="s">
        <v>583</v>
      </c>
      <c r="AL63" s="227" t="s">
        <v>499</v>
      </c>
      <c r="AM63" s="202" t="s">
        <v>500</v>
      </c>
      <c r="AN63" s="202" t="s">
        <v>458</v>
      </c>
      <c r="AO63" s="202" t="s">
        <v>497</v>
      </c>
      <c r="AP63" s="236" t="s">
        <v>565</v>
      </c>
      <c r="AQ63" s="236" t="s">
        <v>566</v>
      </c>
    </row>
    <row r="64" spans="1:43" ht="165" customHeight="1" x14ac:dyDescent="0.2">
      <c r="A64" s="108">
        <f t="shared" si="3"/>
        <v>38</v>
      </c>
      <c r="B64" s="107" t="s">
        <v>603</v>
      </c>
      <c r="C64" s="107" t="s">
        <v>458</v>
      </c>
      <c r="D64" s="109" t="s">
        <v>240</v>
      </c>
      <c r="E64" s="109" t="s">
        <v>554</v>
      </c>
      <c r="F64" s="109" t="s">
        <v>555</v>
      </c>
      <c r="G64" s="109" t="str">
        <f t="shared" si="4"/>
        <v>Posibilidad de pérdida Económica y Reputacional por pérdida de Integridad de la información o configuración de los servicios debido a fallas eléctricas y errores de configuración por daños en los equipos tecnológicos y/o no contar con un medio o servicio que salvaguarde la información.</v>
      </c>
      <c r="H64" s="109" t="s">
        <v>242</v>
      </c>
      <c r="I64" s="108">
        <v>4</v>
      </c>
      <c r="J64" s="109" t="str">
        <f>+IF(I64="","",IF(I64&lt;=FORMULAS!$I$5,FORMULAS!$G$5,IF(I64&lt;=FORMULAS!$I$6,FORMULAS!$G$6,IF(I64&lt;=FORMULAS!$I$7,FORMULAS!$G$7,IF(I64&lt;=FORMULAS!$I$8,FORMULAS!$G$8,IF(I64&gt;=FORMULAS!$H$9,FORMULAS!$G$9,""))))))</f>
        <v>La actividad que conlleva el riesgo se ejecuta de 3 a 24 veces por año</v>
      </c>
      <c r="K64" s="130">
        <f>+IF(J64="","",IF(J64=FORMULAS!$G$5,FORMULAS!$J$5,IF(J64=FORMULAS!$G$6,FORMULAS!$J$6,IF(J64=FORMULAS!$G$7,FORMULAS!$J$7,IF(J64=FORMULAS!$G$8,FORMULAS!$J$8,IF(J64=FORMULAS!$G$9,FORMULAS!$J$9))))))</f>
        <v>0.4</v>
      </c>
      <c r="L64" s="109" t="str">
        <f>+IF(J64="","",IF(J64=FORMULAS!$G$5,FORMULAS!$F$5,IF(J64=FORMULAS!$G$6,FORMULAS!$F$6,IF(J64=FORMULAS!$G$7,FORMULAS!$F$7,IF(J64=FORMULAS!$G$8,FORMULAS!$F$8,IF(J64=FORMULAS!$G$9,FORMULAS!$F$9))))))</f>
        <v>Baja</v>
      </c>
      <c r="M64" s="107" t="s">
        <v>262</v>
      </c>
      <c r="N64" s="131">
        <f>+IF(M64="","",IF(M64="N/A","",IF(OR(M64=FORMULAS!$H$14,M64=FORMULAS!$I$14),FORMULAS!$G$14,IF(OR(M64=FORMULAS!$H$15,M64=FORMULAS!$I$15),FORMULAS!$G$15,IF(OR(M64=FORMULAS!$H$16,M64=FORMULAS!$I$16),FORMULAS!$G67,IF(OR(M64=FORMULAS!$H$17,M64=FORMULAS!$I$17),FORMULAS!$G$17,IF(OR(M64=FORMULAS!$H$18,M64=FORMULAS!$I$18),FORMULAS!$G$18)))))))</f>
        <v>0.4</v>
      </c>
      <c r="O64" s="109" t="str">
        <f>+IF(M64="","",IF(M64="N/A","",IF(OR(M64=FORMULAS!$H$14,M64=FORMULAS!$I$14),FORMULAS!$F$14,IF(OR(M64=FORMULAS!$H$15,M64=FORMULAS!$I$15),FORMULAS!$F$15,IF(OR(M64=FORMULAS!$H$16,M64=FORMULAS!$I$16),FORMULAS!$F67,IF(OR(M64=FORMULAS!$H$17,M64=FORMULAS!$I$17),FORMULAS!$F$17,IF(OR(M64=FORMULAS!$H$18,M64=FORMULAS!$I$18),FORMULAS!$F$18)))))))</f>
        <v>Menor</v>
      </c>
      <c r="P64" s="109" t="str">
        <f>+IF(L64=FORMULAS!$H$23,IF(O64=FORMULAS!$I$22,FORMULAS!$I$23,IF(O64=FORMULAS!$J$22,FORMULAS!$J$23,IF(O64=FORMULAS!$K$22,FORMULAS!$K$23,IF(O64=FORMULAS!$L$22,FORMULAS!$L$23,IF(O64=FORMULAS!$M$22,FORMULAS!$M$23))))),IF(L64=FORMULAS!$H$24,IF(O64=FORMULAS!$I$22,FORMULAS!$I$24,IF(O64=FORMULAS!$J$22,FORMULAS!$J$24,IF(O64=FORMULAS!$K$22,FORMULAS!$K$24,IF(O64=FORMULAS!$L$22,FORMULAS!$L$24,IF(O64=FORMULAS!$M$22,FORMULAS!$M$24))))),IF(L64=FORMULAS!$H$25,IF(O64=FORMULAS!$I$22,FORMULAS!$I$25,IF(O64=FORMULAS!$J$22,FORMULAS!$J$25,IF(O64=FORMULAS!$K$22,FORMULAS!$K$25,IF(O64=FORMULAS!$L$22,FORMULAS!$L$25,IF(O64=FORMULAS!$M$22,FORMULAS!$M$25))))),IF(L64=FORMULAS!$H$26,IF(O64=FORMULAS!$I$22,FORMULAS!$I$26,IF(O64=FORMULAS!$J$22,FORMULAS!$J$26,IF(O64=FORMULAS!$K$22,FORMULAS!$K$26,IF(O64=FORMULAS!$L$22,FORMULAS!$L$26,IF(O64=FORMULAS!$M$22,FORMULAS!$M$26))))),IF(L64=FORMULAS!$H$27,IF(O64=FORMULAS!$I$22,FORMULAS!$I$27,IF(O64=FORMULAS!$J$22,FORMULAS!$J$27,IF(O64=FORMULAS!$K$22,FORMULAS!$K$27,IF(O64=FORMULAS!$L$22,FORMULAS!$L$27,IF(O64=FORMULAS!$M$22,FORMULAS!$M$27))))),"")))))</f>
        <v>Moderado</v>
      </c>
      <c r="Q64" s="108">
        <v>1</v>
      </c>
      <c r="R64" s="109" t="s">
        <v>492</v>
      </c>
      <c r="S64" s="109" t="s">
        <v>556</v>
      </c>
      <c r="T64" s="109" t="s">
        <v>557</v>
      </c>
      <c r="U64" s="159" t="str">
        <f t="shared" si="2"/>
        <v>El profesional  designado por la Dirección Administrativa y Financiera realizará el registro del monitoreo continuo y revisará los servicios tecnológicos a través de la  mesa de ayuda de la EFR y/o servicios contratados permitan almacenamiento de la  información de manera trimestral.</v>
      </c>
      <c r="V64" s="107" t="s">
        <v>9</v>
      </c>
      <c r="W64" s="131">
        <f>IF(V64=FORMULAS!$B$56,FORMULAS!$C$56,IF(V64=FORMULAS!$B$57,FORMULAS!$C$57,IF(V64=FORMULAS!$B$58,FORMULAS!$C$58," ")))</f>
        <v>0.25</v>
      </c>
      <c r="X64" s="109" t="str">
        <f>IF(V64=FORMULAS!$B$56,FORMULAS!$D$56,IF(V64=FORMULAS!$B$57,FORMULAS!$D$57,IF(V64=FORMULAS!$B$58,FORMULAS!$D$58," ")))</f>
        <v>Probabilidad</v>
      </c>
      <c r="Y64" s="107" t="s">
        <v>89</v>
      </c>
      <c r="Z64" s="131">
        <f>IF(Y64=FORMULAS!$B$61,FORMULAS!$C$56,IF(Y64=FORMULAS!$B$60,FORMULAS!$C$57," "))</f>
        <v>0.15</v>
      </c>
      <c r="AA64" s="109" t="s">
        <v>14</v>
      </c>
      <c r="AB64" s="109" t="s">
        <v>16</v>
      </c>
      <c r="AC64" s="109" t="s">
        <v>287</v>
      </c>
      <c r="AD64" s="131">
        <f t="shared" si="0"/>
        <v>0.4</v>
      </c>
      <c r="AE64" s="131">
        <f>IF(X64=FORMULAS!$D$57,$K64-($K64*AD64),$K64)</f>
        <v>0.24</v>
      </c>
      <c r="AF64" s="109" t="str">
        <f>IF(AE64&lt;=FORMULAS!$J$5,FORMULAS!$F$5,IF(AE64&lt;=FORMULAS!$J$6,FORMULAS!$F$6,IF(AE64&lt;=FORMULAS!$J$7,FORMULAS!$F$7,IF(AE64&lt;=FORMULAS!$J$8,FORMULAS!$F$8,IF(AE64&lt;=FORMULAS!$J$9,FORMULAS!$F$9," ")))))</f>
        <v>Baja</v>
      </c>
      <c r="AG64" s="131">
        <f>IF(X64=FORMULAS!$D$57,$N64-($N64*AD64),$N64)</f>
        <v>0.24</v>
      </c>
      <c r="AH64" s="109" t="str">
        <f>IF(AG64&lt;=FORMULAS!$G$14,FORMULAS!$F$14,IF(AG64&lt;=FORMULAS!$G$15,FORMULAS!$F$15,IF(AG64&lt;=FORMULAS!$G$16,FORMULAS!$F$16,IF(AG64&lt;=FORMULAS!$G$17,FORMULAS!$F$17,IF(AG64&lt;=FORMULAS!$G$18,FORMULAS!$F$18," ")))))</f>
        <v>Menor</v>
      </c>
      <c r="AI64" s="109" t="str">
        <f>+IF(AF64=FORMULAS!$H$23,IF(AH64=FORMULAS!$I$22,FORMULAS!$I$23,IF(AH64=FORMULAS!$J$22,FORMULAS!$J$23,IF(AH64=FORMULAS!$K$22,FORMULAS!$K$23,IF(AH64=FORMULAS!$L$22,FORMULAS!$L$23,IF(AH64=FORMULAS!$M$22,FORMULAS!$M$23))))),IF(AF64=FORMULAS!$H$24,IF(AH64=FORMULAS!$I$22,FORMULAS!$I$24,IF(AH64=FORMULAS!$J$22,FORMULAS!$J$24,IF(AH64=FORMULAS!$K$22,FORMULAS!$K$24,IF(AH64=FORMULAS!$L$22,FORMULAS!$L$24,IF(AH64=FORMULAS!$M$22,FORMULAS!$M$24))))),IF(AF64=FORMULAS!$H$25,IF(AH64=FORMULAS!$I$22,FORMULAS!$I$25,IF(AH64=FORMULAS!$J$22,FORMULAS!$J$25,IF(AH64=FORMULAS!$K$22,FORMULAS!$K$25,IF(AH64=FORMULAS!$L$22,FORMULAS!$L$25,IF(AH64=FORMULAS!$M$22,FORMULAS!$M$25))))),IF(AF64=FORMULAS!$H$26,IF(AH64=FORMULAS!$I$22,FORMULAS!$I$26,IF(AH64=FORMULAS!$J$22,FORMULAS!$J$26,IF(AH64=FORMULAS!$K$22,FORMULAS!$K$26,IF(AH64=FORMULAS!$L$22,FORMULAS!$L$26,IF(AH64=FORMULAS!$M$22,FORMULAS!$M$26))))),IF(AF64=FORMULAS!$H$27,IF(AH64=FORMULAS!$I$22,FORMULAS!$I$27,IF(AH64=FORMULAS!$J$22,FORMULAS!$J$27,IF(AH64=FORMULAS!$K$22,FORMULAS!$K$27,IF(AH64=FORMULAS!$L$22,FORMULAS!$K$27,IF(AH64=FORMULAS!$M$22,FORMULAS!$M$27))))),"")))))</f>
        <v>Moderado</v>
      </c>
      <c r="AJ64" s="108" t="s">
        <v>292</v>
      </c>
      <c r="AK64" s="202" t="s">
        <v>561</v>
      </c>
      <c r="AL64" s="227" t="s">
        <v>499</v>
      </c>
      <c r="AM64" s="227" t="s">
        <v>492</v>
      </c>
      <c r="AN64" s="202" t="s">
        <v>458</v>
      </c>
      <c r="AO64" s="202" t="s">
        <v>497</v>
      </c>
      <c r="AP64" s="231" t="s">
        <v>565</v>
      </c>
      <c r="AQ64" s="231" t="s">
        <v>566</v>
      </c>
    </row>
    <row r="65" spans="1:43" ht="106.5" customHeight="1" x14ac:dyDescent="0.2">
      <c r="A65" s="108">
        <f t="shared" si="3"/>
        <v>39</v>
      </c>
      <c r="B65" s="107" t="s">
        <v>603</v>
      </c>
      <c r="C65" s="107" t="s">
        <v>458</v>
      </c>
      <c r="D65" s="109" t="s">
        <v>240</v>
      </c>
      <c r="E65" s="109" t="s">
        <v>366</v>
      </c>
      <c r="F65" s="109" t="s">
        <v>367</v>
      </c>
      <c r="G65" s="109" t="str">
        <f t="shared" si="4"/>
        <v>Posibilidad de pérdida Económica y Reputacional por uso no autorizado  de la información de la entidad.</v>
      </c>
      <c r="H65" s="109" t="s">
        <v>242</v>
      </c>
      <c r="I65" s="108">
        <v>4</v>
      </c>
      <c r="J65" s="109" t="str">
        <f>+IF(I65="","",IF(I65&lt;=FORMULAS!$I$5,FORMULAS!$G$5,IF(I65&lt;=FORMULAS!$I$6,FORMULAS!$G$6,IF(I65&lt;=FORMULAS!$I$7,FORMULAS!$G$7,IF(I65&lt;=FORMULAS!$I$8,FORMULAS!$G$8,IF(I65&gt;=FORMULAS!$H$9,FORMULAS!$G$9,""))))))</f>
        <v>La actividad que conlleva el riesgo se ejecuta de 3 a 24 veces por año</v>
      </c>
      <c r="K65" s="130">
        <f>+IF(J65="","",IF(J65=FORMULAS!$G$5,FORMULAS!$J$5,IF(J65=FORMULAS!$G$6,FORMULAS!$J$6,IF(J65=FORMULAS!$G$7,FORMULAS!$J$7,IF(J65=FORMULAS!$G$8,FORMULAS!$J$8,IF(J65=FORMULAS!$G$9,FORMULAS!$J$9))))))</f>
        <v>0.4</v>
      </c>
      <c r="L65" s="109" t="str">
        <f>+IF(J65="","",IF(J65=FORMULAS!$G$5,FORMULAS!$F$5,IF(J65=FORMULAS!$G$6,FORMULAS!$F$6,IF(J65=FORMULAS!$G$7,FORMULAS!$F$7,IF(J65=FORMULAS!$G$8,FORMULAS!$F$8,IF(J65=FORMULAS!$G$9,FORMULAS!$F$9))))))</f>
        <v>Baja</v>
      </c>
      <c r="M65" s="107" t="s">
        <v>262</v>
      </c>
      <c r="N65" s="131">
        <f>+IF(M65="","",IF(M65="N/A","",IF(OR(M65=FORMULAS!$H$14,M65=FORMULAS!$I$14),FORMULAS!$G$14,IF(OR(M65=FORMULAS!$H$15,M65=FORMULAS!$I$15),FORMULAS!$G$15,IF(OR(M65=FORMULAS!$H$16,M65=FORMULAS!$I$16),FORMULAS!$G68,IF(OR(M65=FORMULAS!$H$17,M65=FORMULAS!$I$17),FORMULAS!$G$17,IF(OR(M65=FORMULAS!$H$18,M65=FORMULAS!$I$18),FORMULAS!$G$18)))))))</f>
        <v>0.4</v>
      </c>
      <c r="O65" s="109" t="str">
        <f>+IF(M65="","",IF(M65="N/A","",IF(OR(M65=FORMULAS!$H$14,M65=FORMULAS!$I$14),FORMULAS!$F$14,IF(OR(M65=FORMULAS!$H$15,M65=FORMULAS!$I$15),FORMULAS!$F$15,IF(OR(M65=FORMULAS!$H$16,M65=FORMULAS!$I$16),FORMULAS!$F68,IF(OR(M65=FORMULAS!$H$17,M65=FORMULAS!$I$17),FORMULAS!$F$17,IF(OR(M65=FORMULAS!$H$18,M65=FORMULAS!$I$18),FORMULAS!$F$18)))))))</f>
        <v>Menor</v>
      </c>
      <c r="P65" s="109" t="str">
        <f>+IF(L65=FORMULAS!$H$23,IF(O65=FORMULAS!$I$22,FORMULAS!$I$23,IF(O65=FORMULAS!$J$22,FORMULAS!$J$23,IF(O65=FORMULAS!$K$22,FORMULAS!$K$23,IF(O65=FORMULAS!$L$22,FORMULAS!$L$23,IF(O65=FORMULAS!$M$22,FORMULAS!$M$23))))),IF(L65=FORMULAS!$H$24,IF(O65=FORMULAS!$I$22,FORMULAS!$I$24,IF(O65=FORMULAS!$J$22,FORMULAS!$J$24,IF(O65=FORMULAS!$K$22,FORMULAS!$K$24,IF(O65=FORMULAS!$L$22,FORMULAS!$L$24,IF(O65=FORMULAS!$M$22,FORMULAS!$M$24))))),IF(L65=FORMULAS!$H$25,IF(O65=FORMULAS!$I$22,FORMULAS!$I$25,IF(O65=FORMULAS!$J$22,FORMULAS!$J$25,IF(O65=FORMULAS!$K$22,FORMULAS!$K$25,IF(O65=FORMULAS!$L$22,FORMULAS!$L$25,IF(O65=FORMULAS!$M$22,FORMULAS!$M$25))))),IF(L65=FORMULAS!$H$26,IF(O65=FORMULAS!$I$22,FORMULAS!$I$26,IF(O65=FORMULAS!$J$22,FORMULAS!$J$26,IF(O65=FORMULAS!$K$22,FORMULAS!$K$26,IF(O65=FORMULAS!$L$22,FORMULAS!$L$26,IF(O65=FORMULAS!$M$22,FORMULAS!$M$26))))),IF(L65=FORMULAS!$H$27,IF(O65=FORMULAS!$I$22,FORMULAS!$I$27,IF(O65=FORMULAS!$J$22,FORMULAS!$J$27,IF(O65=FORMULAS!$K$22,FORMULAS!$K$27,IF(O65=FORMULAS!$L$22,FORMULAS!$L$27,IF(O65=FORMULAS!$M$22,FORMULAS!$M$27))))),"")))))</f>
        <v>Moderado</v>
      </c>
      <c r="Q65" s="108">
        <v>1</v>
      </c>
      <c r="R65" s="191" t="s">
        <v>492</v>
      </c>
      <c r="S65" s="191" t="s">
        <v>562</v>
      </c>
      <c r="T65" s="191" t="s">
        <v>563</v>
      </c>
      <c r="U65" s="228" t="str">
        <f t="shared" si="2"/>
        <v>El profesional  designado por la Dirección Administrativa y Financiera adelantará las capacitaciones previstas en los Planes de Acción institucional con el fin de velar por el uso adecuado de la información de la Empresa</v>
      </c>
      <c r="V65" s="107" t="s">
        <v>9</v>
      </c>
      <c r="W65" s="131">
        <f>IF(V65=FORMULAS!$B$56,FORMULAS!$C$56,IF(V65=FORMULAS!$B$57,FORMULAS!$C$57,IF(V65=FORMULAS!$B$58,FORMULAS!$C$58," ")))</f>
        <v>0.25</v>
      </c>
      <c r="X65" s="109" t="str">
        <f>IF(V65=FORMULAS!$B$56,FORMULAS!$D$56,IF(V65=FORMULAS!$B$57,FORMULAS!$D$57,IF(V65=FORMULAS!$B$58,FORMULAS!$D$58," ")))</f>
        <v>Probabilidad</v>
      </c>
      <c r="Y65" s="107" t="s">
        <v>89</v>
      </c>
      <c r="Z65" s="131">
        <f>IF(Y65=FORMULAS!$B$61,FORMULAS!$C$56,IF(Y65=FORMULAS!$B$60,FORMULAS!$C$57," "))</f>
        <v>0.15</v>
      </c>
      <c r="AA65" s="109" t="s">
        <v>14</v>
      </c>
      <c r="AB65" s="109" t="s">
        <v>16</v>
      </c>
      <c r="AC65" s="109" t="s">
        <v>287</v>
      </c>
      <c r="AD65" s="131">
        <f t="shared" si="0"/>
        <v>0.4</v>
      </c>
      <c r="AE65" s="131">
        <f>IF(X65=FORMULAS!$D$57,$K65-($K65*AD65),$K65)</f>
        <v>0.24</v>
      </c>
      <c r="AF65" s="109" t="str">
        <f>IF(AE65&lt;=FORMULAS!$J$5,FORMULAS!$F$5,IF(AE65&lt;=FORMULAS!$J$6,FORMULAS!$F$6,IF(AE65&lt;=FORMULAS!$J$7,FORMULAS!$F$7,IF(AE65&lt;=FORMULAS!$J$8,FORMULAS!$F$8,IF(AE65&lt;=FORMULAS!$J$9,FORMULAS!$F$9," ")))))</f>
        <v>Baja</v>
      </c>
      <c r="AG65" s="131">
        <f>IF(X65=FORMULAS!$D$57,$N65-($N65*AD65),$N65)</f>
        <v>0.24</v>
      </c>
      <c r="AH65" s="109" t="str">
        <f>IF(AG65&lt;=FORMULAS!$G$14,FORMULAS!$F$14,IF(AG65&lt;=FORMULAS!$G$15,FORMULAS!$F$15,IF(AG65&lt;=FORMULAS!$G$16,FORMULAS!$F$16,IF(AG65&lt;=FORMULAS!$G$17,FORMULAS!$F$17,IF(AG65&lt;=FORMULAS!$G$18,FORMULAS!$F$18," ")))))</f>
        <v>Menor</v>
      </c>
      <c r="AI65" s="109" t="str">
        <f>+IF(AF65=FORMULAS!$H$23,IF(AH65=FORMULAS!$I$22,FORMULAS!$I$23,IF(AH65=FORMULAS!$J$22,FORMULAS!$J$23,IF(AH65=FORMULAS!$K$22,FORMULAS!$K$23,IF(AH65=FORMULAS!$L$22,FORMULAS!$L$23,IF(AH65=FORMULAS!$M$22,FORMULAS!$M$23))))),IF(AF65=FORMULAS!$H$24,IF(AH65=FORMULAS!$I$22,FORMULAS!$I$24,IF(AH65=FORMULAS!$J$22,FORMULAS!$J$24,IF(AH65=FORMULAS!$K$22,FORMULAS!$K$24,IF(AH65=FORMULAS!$L$22,FORMULAS!$L$24,IF(AH65=FORMULAS!$M$22,FORMULAS!$M$24))))),IF(AF65=FORMULAS!$H$25,IF(AH65=FORMULAS!$I$22,FORMULAS!$I$25,IF(AH65=FORMULAS!$J$22,FORMULAS!$J$25,IF(AH65=FORMULAS!$K$22,FORMULAS!$K$25,IF(AH65=FORMULAS!$L$22,FORMULAS!$L$25,IF(AH65=FORMULAS!$M$22,FORMULAS!$M$25))))),IF(AF65=FORMULAS!$H$26,IF(AH65=FORMULAS!$I$22,FORMULAS!$I$26,IF(AH65=FORMULAS!$J$22,FORMULAS!$J$26,IF(AH65=FORMULAS!$K$22,FORMULAS!$K$26,IF(AH65=FORMULAS!$L$22,FORMULAS!$L$26,IF(AH65=FORMULAS!$M$22,FORMULAS!$M$26))))),IF(AF65=FORMULAS!$H$27,IF(AH65=FORMULAS!$I$22,FORMULAS!$I$27,IF(AH65=FORMULAS!$J$22,FORMULAS!$J$27,IF(AH65=FORMULAS!$K$22,FORMULAS!$K$27,IF(AH65=FORMULAS!$L$22,FORMULAS!$K$27,IF(AH65=FORMULAS!$M$22,FORMULAS!$M$27))))),"")))))</f>
        <v>Moderado</v>
      </c>
      <c r="AJ65" s="108" t="s">
        <v>292</v>
      </c>
      <c r="AK65" s="202" t="s">
        <v>564</v>
      </c>
      <c r="AL65" s="227" t="s">
        <v>499</v>
      </c>
      <c r="AM65" s="227" t="s">
        <v>492</v>
      </c>
      <c r="AN65" s="202" t="s">
        <v>458</v>
      </c>
      <c r="AO65" s="202" t="s">
        <v>497</v>
      </c>
      <c r="AP65" s="231" t="s">
        <v>565</v>
      </c>
      <c r="AQ65" s="231" t="s">
        <v>566</v>
      </c>
    </row>
    <row r="66" spans="1:43" ht="99.75" customHeight="1" x14ac:dyDescent="0.2">
      <c r="A66" s="108">
        <f t="shared" si="3"/>
        <v>40</v>
      </c>
      <c r="B66" s="107" t="s">
        <v>604</v>
      </c>
      <c r="C66" s="107" t="s">
        <v>608</v>
      </c>
      <c r="D66" s="107" t="s">
        <v>239</v>
      </c>
      <c r="E66" s="107" t="s">
        <v>368</v>
      </c>
      <c r="F66" s="109" t="s">
        <v>369</v>
      </c>
      <c r="G66" s="109" t="str">
        <f t="shared" si="4"/>
        <v xml:space="preserve">Posibilidad de pérdida Reputacional por debilidad en la aplicación de estrategias para el seguimiento y formación de la cultura de autocontrol debido a la falta de capacitaciones en temas de autocontrol para la gestión. </v>
      </c>
      <c r="H66" s="109" t="s">
        <v>242</v>
      </c>
      <c r="I66" s="108">
        <v>4</v>
      </c>
      <c r="J66" s="109" t="str">
        <f>+IF(I66="","",IF(I66&lt;=FORMULAS!$I$5,FORMULAS!$G$5,IF(I66&lt;=FORMULAS!$I$6,FORMULAS!$G$6,IF(I66&lt;=FORMULAS!$I$7,FORMULAS!$G$7,IF(I66&lt;=FORMULAS!$I$8,FORMULAS!$G$8,IF(I66&gt;=FORMULAS!$H$9,FORMULAS!$G$9,""))))))</f>
        <v>La actividad que conlleva el riesgo se ejecuta de 3 a 24 veces por año</v>
      </c>
      <c r="K66" s="130">
        <f>+IF(J66="","",IF(J66=FORMULAS!$G$5,FORMULAS!$J$5,IF(J66=FORMULAS!$G$6,FORMULAS!$J$6,IF(J66=FORMULAS!$G$7,FORMULAS!$J$7,IF(J66=FORMULAS!$G$8,FORMULAS!$J$8,IF(J66=FORMULAS!$G$9,FORMULAS!$J$9))))))</f>
        <v>0.4</v>
      </c>
      <c r="L66" s="109" t="str">
        <f>+IF(J66="","",IF(J66=FORMULAS!$G$5,FORMULAS!$F$5,IF(J66=FORMULAS!$G$6,FORMULAS!$F$6,IF(J66=FORMULAS!$G$7,FORMULAS!$F$7,IF(J66=FORMULAS!$G$8,FORMULAS!$F$8,IF(J66=FORMULAS!$G$9,FORMULAS!$F$9))))))</f>
        <v>Baja</v>
      </c>
      <c r="M66" s="107" t="s">
        <v>266</v>
      </c>
      <c r="N66" s="131">
        <f>+IF(M66="","",IF(M66="N/A","",IF(OR(M66=FORMULAS!$H$14,M66=FORMULAS!$I$14),FORMULAS!$G$14,IF(OR(M66=FORMULAS!$H$15,M66=FORMULAS!$I$15),FORMULAS!$G$15,IF(OR(M66=FORMULAS!$H$16,M66=FORMULAS!$I$16),FORMULAS!$G69,IF(OR(M66=FORMULAS!$H$17,M66=FORMULAS!$I$17),FORMULAS!$G$17,IF(OR(M66=FORMULAS!$H$18,M66=FORMULAS!$I$18),FORMULAS!$G$18)))))))</f>
        <v>0.2</v>
      </c>
      <c r="O66" s="109" t="str">
        <f>+IF(M66="","",IF(M66="N/A","",IF(OR(M66=FORMULAS!$H$14,M66=FORMULAS!$I$14),FORMULAS!$F$14,IF(OR(M66=FORMULAS!$H$15,M66=FORMULAS!$I$15),FORMULAS!$F$15,IF(OR(M66=FORMULAS!$H$16,M66=FORMULAS!$I$16),FORMULAS!$F69,IF(OR(M66=FORMULAS!$H$17,M66=FORMULAS!$I$17),FORMULAS!$F$17,IF(OR(M66=FORMULAS!$H$18,M66=FORMULAS!$I$18),FORMULAS!$F$18)))))))</f>
        <v>Leve</v>
      </c>
      <c r="P66" s="109" t="str">
        <f>+IF(L66=FORMULAS!$H$23,IF(O66=FORMULAS!$I$22,FORMULAS!$I$23,IF(O66=FORMULAS!$J$22,FORMULAS!$J$23,IF(O66=FORMULAS!$K$22,FORMULAS!$K$23,IF(O66=FORMULAS!$L$22,FORMULAS!$L$23,IF(O66=FORMULAS!$M$22,FORMULAS!$M$23))))),IF(L66=FORMULAS!$H$24,IF(O66=FORMULAS!$I$22,FORMULAS!$I$24,IF(O66=FORMULAS!$J$22,FORMULAS!$J$24,IF(O66=FORMULAS!$K$22,FORMULAS!$K$24,IF(O66=FORMULAS!$L$22,FORMULAS!$L$24,IF(O66=FORMULAS!$M$22,FORMULAS!$M$24))))),IF(L66=FORMULAS!$H$25,IF(O66=FORMULAS!$I$22,FORMULAS!$I$25,IF(O66=FORMULAS!$J$22,FORMULAS!$J$25,IF(O66=FORMULAS!$K$22,FORMULAS!$K$25,IF(O66=FORMULAS!$L$22,FORMULAS!$L$25,IF(O66=FORMULAS!$M$22,FORMULAS!$M$25))))),IF(L66=FORMULAS!$H$26,IF(O66=FORMULAS!$I$22,FORMULAS!$I$26,IF(O66=FORMULAS!$J$22,FORMULAS!$J$26,IF(O66=FORMULAS!$K$22,FORMULAS!$K$26,IF(O66=FORMULAS!$L$22,FORMULAS!$L$26,IF(O66=FORMULAS!$M$22,FORMULAS!$M$26))))),IF(L66=FORMULAS!$H$27,IF(O66=FORMULAS!$I$22,FORMULAS!$I$27,IF(O66=FORMULAS!$J$22,FORMULAS!$J$27,IF(O66=FORMULAS!$K$22,FORMULAS!$K$27,IF(O66=FORMULAS!$L$22,FORMULAS!$L$27,IF(O66=FORMULAS!$M$22,FORMULAS!$M$27))))),"")))))</f>
        <v>Bajo</v>
      </c>
      <c r="Q66" s="108">
        <v>1</v>
      </c>
      <c r="R66" s="109" t="s">
        <v>503</v>
      </c>
      <c r="S66" s="109" t="s">
        <v>504</v>
      </c>
      <c r="T66" s="109" t="s">
        <v>505</v>
      </c>
      <c r="U66" s="159" t="str">
        <f t="shared" si="2"/>
        <v>El profesional asignado por la Oficina de Control Interno verifica en el Plan anual de Auditorías, las fechas para realizar las acciones de fortalecimiento de la cultura de Autocontrol en la organización,  con el fin de mantener a todos los colaboradores debidamente capacitados sobre el autocontrol.</v>
      </c>
      <c r="V66" s="107" t="s">
        <v>9</v>
      </c>
      <c r="W66" s="131">
        <f>IF(V66=FORMULAS!$B$56,FORMULAS!$C$56,IF(V66=FORMULAS!$B$57,FORMULAS!$C$57,IF(V66=FORMULAS!$B$58,FORMULAS!$C$58," ")))</f>
        <v>0.25</v>
      </c>
      <c r="X66" s="109" t="str">
        <f>IF(V66=FORMULAS!$B$56,FORMULAS!$D$56,IF(V66=FORMULAS!$B$57,FORMULAS!$D$57,IF(V66=FORMULAS!$B$58,FORMULAS!$D$58," ")))</f>
        <v>Probabilidad</v>
      </c>
      <c r="Y66" s="107" t="s">
        <v>89</v>
      </c>
      <c r="Z66" s="131">
        <f>IF(Y66=FORMULAS!$B$61,FORMULAS!$C$56,IF(Y66=FORMULAS!$B$60,FORMULAS!$C$57," "))</f>
        <v>0.15</v>
      </c>
      <c r="AA66" s="109" t="s">
        <v>14</v>
      </c>
      <c r="AB66" s="109" t="s">
        <v>16</v>
      </c>
      <c r="AC66" s="109" t="s">
        <v>287</v>
      </c>
      <c r="AD66" s="131">
        <f t="shared" si="0"/>
        <v>0.4</v>
      </c>
      <c r="AE66" s="131">
        <f>IF(X66=FORMULAS!$D$57,$K66-($K66*AD66),$K66)</f>
        <v>0.24</v>
      </c>
      <c r="AF66" s="109" t="str">
        <f>IF(AE66&lt;=FORMULAS!$J$5,FORMULAS!$F$5,IF(AE66&lt;=FORMULAS!$J$6,FORMULAS!$F$6,IF(AE66&lt;=FORMULAS!$J$7,FORMULAS!$F$7,IF(AE66&lt;=FORMULAS!$J$8,FORMULAS!$F$8,IF(AE66&lt;=FORMULAS!$J$9,FORMULAS!$F$9," ")))))</f>
        <v>Baja</v>
      </c>
      <c r="AG66" s="131">
        <f>IF(X66=FORMULAS!$D$57,$N66-($N66*AD66),$N66)</f>
        <v>0.12</v>
      </c>
      <c r="AH66" s="109" t="str">
        <f>IF(AG66&lt;=FORMULAS!$G$14,FORMULAS!$F$14,IF(AG66&lt;=FORMULAS!$G$15,FORMULAS!$F$15,IF(AG66&lt;=FORMULAS!$G$16,FORMULAS!$F$16,IF(AG66&lt;=FORMULAS!$G$17,FORMULAS!$F$17,IF(AG66&lt;=FORMULAS!$G$18,FORMULAS!$F$18," ")))))</f>
        <v>Leve</v>
      </c>
      <c r="AI66" s="109" t="str">
        <f>+IF(AF66=FORMULAS!$H$23,IF(AH66=FORMULAS!$I$22,FORMULAS!$I$23,IF(AH66=FORMULAS!$J$22,FORMULAS!$J$23,IF(AH66=FORMULAS!$K$22,FORMULAS!$K$23,IF(AH66=FORMULAS!$L$22,FORMULAS!$L$23,IF(AH66=FORMULAS!$M$22,FORMULAS!$M$23))))),IF(AF66=FORMULAS!$H$24,IF(AH66=FORMULAS!$I$22,FORMULAS!$I$24,IF(AH66=FORMULAS!$J$22,FORMULAS!$J$24,IF(AH66=FORMULAS!$K$22,FORMULAS!$K$24,IF(AH66=FORMULAS!$L$22,FORMULAS!$L$24,IF(AH66=FORMULAS!$M$22,FORMULAS!$M$24))))),IF(AF66=FORMULAS!$H$25,IF(AH66=FORMULAS!$I$22,FORMULAS!$I$25,IF(AH66=FORMULAS!$J$22,FORMULAS!$J$25,IF(AH66=FORMULAS!$K$22,FORMULAS!$K$25,IF(AH66=FORMULAS!$L$22,FORMULAS!$L$25,IF(AH66=FORMULAS!$M$22,FORMULAS!$M$25))))),IF(AF66=FORMULAS!$H$26,IF(AH66=FORMULAS!$I$22,FORMULAS!$I$26,IF(AH66=FORMULAS!$J$22,FORMULAS!$J$26,IF(AH66=FORMULAS!$K$22,FORMULAS!$K$26,IF(AH66=FORMULAS!$L$22,FORMULAS!$L$26,IF(AH66=FORMULAS!$M$22,FORMULAS!$M$26))))),IF(AF66=FORMULAS!$H$27,IF(AH66=FORMULAS!$I$22,FORMULAS!$I$27,IF(AH66=FORMULAS!$J$22,FORMULAS!$J$27,IF(AH66=FORMULAS!$K$22,FORMULAS!$K$27,IF(AH66=FORMULAS!$L$22,FORMULAS!$K$27,IF(AH66=FORMULAS!$M$22,FORMULAS!$M$27))))),"")))))</f>
        <v>Bajo</v>
      </c>
      <c r="AJ66" s="108" t="s">
        <v>295</v>
      </c>
      <c r="AK66" s="107" t="s">
        <v>512</v>
      </c>
      <c r="AL66" s="107" t="s">
        <v>512</v>
      </c>
      <c r="AM66" s="107" t="s">
        <v>512</v>
      </c>
      <c r="AN66" s="107" t="s">
        <v>512</v>
      </c>
      <c r="AO66" s="107" t="s">
        <v>512</v>
      </c>
      <c r="AP66" s="234" t="s">
        <v>512</v>
      </c>
      <c r="AQ66" s="234" t="s">
        <v>512</v>
      </c>
    </row>
    <row r="67" spans="1:43" ht="115.5" customHeight="1" x14ac:dyDescent="0.2">
      <c r="A67" s="257">
        <f t="shared" si="3"/>
        <v>41</v>
      </c>
      <c r="B67" s="264" t="s">
        <v>604</v>
      </c>
      <c r="C67" s="264" t="s">
        <v>608</v>
      </c>
      <c r="D67" s="264" t="s">
        <v>239</v>
      </c>
      <c r="E67" s="264" t="s">
        <v>370</v>
      </c>
      <c r="F67" s="264" t="s">
        <v>371</v>
      </c>
      <c r="G67" s="264" t="str">
        <f t="shared" si="4"/>
        <v>Posibilidad de pérdida Reputacional por hallazgos generados por los organismos de control o notificaciones de entidades externas  debido a la presentación de los informes de ley por fuera de los términos.</v>
      </c>
      <c r="H67" s="257" t="s">
        <v>242</v>
      </c>
      <c r="I67" s="257">
        <v>40</v>
      </c>
      <c r="J67" s="257" t="str">
        <f>+IF(I67="","",IF(I67&lt;=FORMULAS!$I$5,FORMULAS!$G$5,IF(I67&lt;=FORMULAS!$I$6,FORMULAS!$G$6,IF(I67&lt;=FORMULAS!$I$7,FORMULAS!$G$7,IF(I67&lt;=FORMULAS!$I$8,FORMULAS!$G$8,IF(I67&gt;=FORMULAS!$H$9,FORMULAS!$G$9,""))))))</f>
        <v>La actividad que conlleva el riesgo se ejecuta de 24 a 500 veces por año</v>
      </c>
      <c r="K67" s="271">
        <f>+IF(J67="","",IF(J67=FORMULAS!$G$5,FORMULAS!$J$5,IF(J67=FORMULAS!$G$6,FORMULAS!$J$6,IF(J67=FORMULAS!$G$7,FORMULAS!$J$7,IF(J67=FORMULAS!$G$8,FORMULAS!$J$8,IF(J67=FORMULAS!$G$9,FORMULAS!$J$9))))))</f>
        <v>0.6</v>
      </c>
      <c r="L67" s="257" t="str">
        <f>+IF(J67="","",IF(J67=FORMULAS!$G$5,FORMULAS!$F$5,IF(J67=FORMULAS!$G$6,FORMULAS!$F$6,IF(J67=FORMULAS!$G$7,FORMULAS!$F$7,IF(J67=FORMULAS!$G$8,FORMULAS!$F$8,IF(J67=FORMULAS!$G$9,FORMULAS!$F$9))))))</f>
        <v>Media</v>
      </c>
      <c r="M67" s="257" t="s">
        <v>266</v>
      </c>
      <c r="N67" s="271">
        <f>+IF(M67="","",IF(M67="N/A","",IF(OR(M67=FORMULAS!$H$14,M67=FORMULAS!$I$14),FORMULAS!$G$14,IF(OR(M67=FORMULAS!$H$15,M67=FORMULAS!$I$15),FORMULAS!$G$15,IF(OR(M67=FORMULAS!$H$16,M67=FORMULAS!$I$16),FORMULAS!$G70,IF(OR(M67=FORMULAS!$H$17,M67=FORMULAS!$I$17),FORMULAS!$G$17,IF(OR(M67=FORMULAS!$H$18,M67=FORMULAS!$I$18),FORMULAS!$G$18)))))))</f>
        <v>0.2</v>
      </c>
      <c r="O67" s="257" t="str">
        <f>+IF(M67="","",IF(M67="N/A","",IF(OR(M67=FORMULAS!$H$14,M67=FORMULAS!$I$14),FORMULAS!$F$14,IF(OR(M67=FORMULAS!$H$15,M67=FORMULAS!$I$15),FORMULAS!$F$15,IF(OR(M67=FORMULAS!$H$16,M67=FORMULAS!$I$16),FORMULAS!$F70,IF(OR(M67=FORMULAS!$H$17,M67=FORMULAS!$I$17),FORMULAS!$F$17,IF(OR(M67=FORMULAS!$H$18,M67=FORMULAS!$I$18),FORMULAS!$F$18)))))))</f>
        <v>Leve</v>
      </c>
      <c r="P67" s="257" t="str">
        <f>+IF(L67=FORMULAS!$H$23,IF(O67=FORMULAS!$I$22,FORMULAS!$I$23,IF(O67=FORMULAS!$J$22,FORMULAS!$J$23,IF(O67=FORMULAS!$K$22,FORMULAS!$K$23,IF(O67=FORMULAS!$L$22,FORMULAS!$L$23,IF(O67=FORMULAS!$M$22,FORMULAS!$M$23))))),IF(L67=FORMULAS!$H$24,IF(O67=FORMULAS!$I$22,FORMULAS!$I$24,IF(O67=FORMULAS!$J$22,FORMULAS!$J$24,IF(O67=FORMULAS!$K$22,FORMULAS!$K$24,IF(O67=FORMULAS!$L$22,FORMULAS!$L$24,IF(O67=FORMULAS!$M$22,FORMULAS!$M$24))))),IF(L67=FORMULAS!$H$25,IF(O67=FORMULAS!$I$22,FORMULAS!$I$25,IF(O67=FORMULAS!$J$22,FORMULAS!$J$25,IF(O67=FORMULAS!$K$22,FORMULAS!$K$25,IF(O67=FORMULAS!$L$22,FORMULAS!$L$25,IF(O67=FORMULAS!$M$22,FORMULAS!$M$25))))),IF(L67=FORMULAS!$H$26,IF(O67=FORMULAS!$I$22,FORMULAS!$I$26,IF(O67=FORMULAS!$J$22,FORMULAS!$J$26,IF(O67=FORMULAS!$K$22,FORMULAS!$K$26,IF(O67=FORMULAS!$L$22,FORMULAS!$L$26,IF(O67=FORMULAS!$M$22,FORMULAS!$M$26))))),IF(L67=FORMULAS!$H$27,IF(O67=FORMULAS!$I$22,FORMULAS!$I$27,IF(O67=FORMULAS!$J$22,FORMULAS!$J$27,IF(O67=FORMULAS!$K$22,FORMULAS!$K$27,IF(O67=FORMULAS!$L$22,FORMULAS!$L$27,IF(O67=FORMULAS!$M$22,FORMULAS!$M$27))))),"")))))</f>
        <v>Moderado</v>
      </c>
      <c r="Q67" s="108">
        <v>1</v>
      </c>
      <c r="R67" s="109" t="s">
        <v>503</v>
      </c>
      <c r="S67" s="109" t="s">
        <v>506</v>
      </c>
      <c r="T67" s="109" t="s">
        <v>507</v>
      </c>
      <c r="U67" s="159" t="str">
        <f t="shared" si="2"/>
        <v>El profesional asignado por la Oficina de Control Interno verifica en el cronograma de informes que deben ser entregados por la Empresa Férrea Regional S.A.S. con el fin de evitar la no presentación de informes a cualquier entidad.</v>
      </c>
      <c r="V67" s="107" t="s">
        <v>9</v>
      </c>
      <c r="W67" s="131">
        <f>IF(V67=FORMULAS!$B$56,FORMULAS!$C$56,IF(V67=FORMULAS!$B$57,FORMULAS!$C$57,IF(V67=FORMULAS!$B$58,FORMULAS!$C$58," ")))</f>
        <v>0.25</v>
      </c>
      <c r="X67" s="109" t="str">
        <f>IF(V67=FORMULAS!$B$56,FORMULAS!$D$56,IF(V67=FORMULAS!$B$57,FORMULAS!$D$57,IF(V67=FORMULAS!$B$58,FORMULAS!$D$58," ")))</f>
        <v>Probabilidad</v>
      </c>
      <c r="Y67" s="107" t="s">
        <v>89</v>
      </c>
      <c r="Z67" s="131">
        <f>IF(Y67=FORMULAS!$B$61,FORMULAS!$C$56,IF(Y67=FORMULAS!$B$60,FORMULAS!$C$57," "))</f>
        <v>0.15</v>
      </c>
      <c r="AA67" s="109" t="s">
        <v>14</v>
      </c>
      <c r="AB67" s="109" t="s">
        <v>16</v>
      </c>
      <c r="AC67" s="109" t="s">
        <v>287</v>
      </c>
      <c r="AD67" s="131">
        <f t="shared" si="0"/>
        <v>0.4</v>
      </c>
      <c r="AE67" s="131">
        <f>IF(X67=FORMULAS!$D$57,$K67-($K67*AD67),$K67)</f>
        <v>0.36</v>
      </c>
      <c r="AF67" s="109" t="str">
        <f>IF(AE67&lt;=FORMULAS!$J$5,FORMULAS!$F$5,IF(AE67&lt;=FORMULAS!$J$6,FORMULAS!$F$6,IF(AE67&lt;=FORMULAS!$J$7,FORMULAS!$F$7,IF(AE67&lt;=FORMULAS!$J$8,FORMULAS!$F$8,IF(AE67&lt;=FORMULAS!$J$9,FORMULAS!$F$9," ")))))</f>
        <v>Baja</v>
      </c>
      <c r="AG67" s="131">
        <f>IF(X67=FORMULAS!$D$57,$N67-($N67*AD67),$N67)</f>
        <v>0.12</v>
      </c>
      <c r="AH67" s="109" t="str">
        <f>IF(AG67&lt;=FORMULAS!$G$14,FORMULAS!$F$14,IF(AG67&lt;=FORMULAS!$G$15,FORMULAS!$F$15,IF(AG67&lt;=FORMULAS!$G$16,FORMULAS!$F$16,IF(AG67&lt;=FORMULAS!$G$17,FORMULAS!$F$17,IF(AG67&lt;=FORMULAS!$G$18,FORMULAS!$F$18," ")))))</f>
        <v>Leve</v>
      </c>
      <c r="AI67" s="109" t="str">
        <f>+IF(AF67=FORMULAS!$H$23,IF(AH67=FORMULAS!$I$22,FORMULAS!$I$23,IF(AH67=FORMULAS!$J$22,FORMULAS!$J$23,IF(AH67=FORMULAS!$K$22,FORMULAS!$K$23,IF(AH67=FORMULAS!$L$22,FORMULAS!$L$23,IF(AH67=FORMULAS!$M$22,FORMULAS!$M$23))))),IF(AF67=FORMULAS!$H$24,IF(AH67=FORMULAS!$I$22,FORMULAS!$I$24,IF(AH67=FORMULAS!$J$22,FORMULAS!$J$24,IF(AH67=FORMULAS!$K$22,FORMULAS!$K$24,IF(AH67=FORMULAS!$L$22,FORMULAS!$L$24,IF(AH67=FORMULAS!$M$22,FORMULAS!$M$24))))),IF(AF67=FORMULAS!$H$25,IF(AH67=FORMULAS!$I$22,FORMULAS!$I$25,IF(AH67=FORMULAS!$J$22,FORMULAS!$J$25,IF(AH67=FORMULAS!$K$22,FORMULAS!$K$25,IF(AH67=FORMULAS!$L$22,FORMULAS!$L$25,IF(AH67=FORMULAS!$M$22,FORMULAS!$M$25))))),IF(AF67=FORMULAS!$H$26,IF(AH67=FORMULAS!$I$22,FORMULAS!$I$26,IF(AH67=FORMULAS!$J$22,FORMULAS!$J$26,IF(AH67=FORMULAS!$K$22,FORMULAS!$K$26,IF(AH67=FORMULAS!$L$22,FORMULAS!$L$26,IF(AH67=FORMULAS!$M$22,FORMULAS!$M$26))))),IF(AF67=FORMULAS!$H$27,IF(AH67=FORMULAS!$I$22,FORMULAS!$I$27,IF(AH67=FORMULAS!$J$22,FORMULAS!$J$27,IF(AH67=FORMULAS!$K$22,FORMULAS!$K$27,IF(AH67=FORMULAS!$L$22,FORMULAS!$K$27,IF(AH67=FORMULAS!$M$22,FORMULAS!$M$27))))),"")))))</f>
        <v>Bajo</v>
      </c>
      <c r="AJ67" s="108" t="s">
        <v>295</v>
      </c>
      <c r="AK67" s="264" t="s">
        <v>512</v>
      </c>
      <c r="AL67" s="264" t="s">
        <v>512</v>
      </c>
      <c r="AM67" s="264" t="s">
        <v>512</v>
      </c>
      <c r="AN67" s="264" t="s">
        <v>512</v>
      </c>
      <c r="AO67" s="264" t="s">
        <v>512</v>
      </c>
      <c r="AP67" s="265" t="s">
        <v>512</v>
      </c>
      <c r="AQ67" s="265" t="s">
        <v>512</v>
      </c>
    </row>
    <row r="68" spans="1:43" ht="70.5" customHeight="1" x14ac:dyDescent="0.2">
      <c r="A68" s="257"/>
      <c r="B68" s="267"/>
      <c r="C68" s="267"/>
      <c r="D68" s="267"/>
      <c r="E68" s="267"/>
      <c r="F68" s="267"/>
      <c r="G68" s="264"/>
      <c r="H68" s="257"/>
      <c r="I68" s="257"/>
      <c r="J68" s="257"/>
      <c r="K68" s="271"/>
      <c r="L68" s="257"/>
      <c r="M68" s="257"/>
      <c r="N68" s="271"/>
      <c r="O68" s="257"/>
      <c r="P68" s="257"/>
      <c r="Q68" s="108">
        <v>2</v>
      </c>
      <c r="R68" s="109" t="s">
        <v>503</v>
      </c>
      <c r="S68" s="109" t="s">
        <v>508</v>
      </c>
      <c r="T68" s="109" t="s">
        <v>509</v>
      </c>
      <c r="U68" s="159" t="str">
        <f t="shared" si="2"/>
        <v>El profesional asignado por la Oficina de Control Interno verifica en el plan anual de Auditorías, las fechas de vencimiento de las entregas de los informes a las otras entidades. con el fin de lograr controlar la entrega de informes en los tiempos establecidos</v>
      </c>
      <c r="V68" s="107" t="s">
        <v>9</v>
      </c>
      <c r="W68" s="131">
        <f>IF(V68=FORMULAS!$B$56,FORMULAS!$C$56,IF(V68=FORMULAS!$B$57,FORMULAS!$C$57,IF(V68=FORMULAS!$B$58,FORMULAS!$C$58," ")))</f>
        <v>0.25</v>
      </c>
      <c r="X68" s="109" t="str">
        <f>IF(V68=FORMULAS!$B$56,FORMULAS!$D$56,IF(V68=FORMULAS!$B$57,FORMULAS!$D$57,IF(V68=FORMULAS!$B$58,FORMULAS!$D$58," ")))</f>
        <v>Probabilidad</v>
      </c>
      <c r="Y68" s="107" t="s">
        <v>89</v>
      </c>
      <c r="Z68" s="131">
        <f>IF(Y68=FORMULAS!$B$61,FORMULAS!$C$56,IF(Y68=FORMULAS!$B$60,FORMULAS!$C$57," "))</f>
        <v>0.15</v>
      </c>
      <c r="AA68" s="109" t="s">
        <v>14</v>
      </c>
      <c r="AB68" s="109" t="s">
        <v>16</v>
      </c>
      <c r="AC68" s="109" t="s">
        <v>287</v>
      </c>
      <c r="AD68" s="131">
        <f t="shared" si="0"/>
        <v>0.4</v>
      </c>
      <c r="AE68" s="131">
        <f>IF(X67=FORMULAS!$D$57,$K67-($K67*AD68),$K67)</f>
        <v>0.36</v>
      </c>
      <c r="AF68" s="109" t="str">
        <f>IF(AE68&lt;=FORMULAS!$J$5,FORMULAS!$F$5,IF(AE68&lt;=FORMULAS!$J$6,FORMULAS!$F$6,IF(AE68&lt;=FORMULAS!$J$7,FORMULAS!$F$7,IF(AE68&lt;=FORMULAS!$J$8,FORMULAS!$F$8,IF(AE68&lt;=FORMULAS!$J$9,FORMULAS!$F$9," ")))))</f>
        <v>Baja</v>
      </c>
      <c r="AG68" s="131">
        <f>IF(X67=FORMULAS!$D$57,$N67-($N67*AD68),$N67)</f>
        <v>0.12</v>
      </c>
      <c r="AH68" s="109" t="str">
        <f>IF(AG68&lt;=FORMULAS!$G$14,FORMULAS!$F$14,IF(AG68&lt;=FORMULAS!$G$15,FORMULAS!$F$15,IF(AG68&lt;=FORMULAS!$G$16,FORMULAS!$F$16,IF(AG68&lt;=FORMULAS!$G$17,FORMULAS!$F$17,IF(AG68&lt;=FORMULAS!$G$18,FORMULAS!$F$18," ")))))</f>
        <v>Leve</v>
      </c>
      <c r="AI68" s="109" t="str">
        <f>+IF(AF68=FORMULAS!$H$23,IF(AH68=FORMULAS!$I$22,FORMULAS!$I$23,IF(AH68=FORMULAS!$J$22,FORMULAS!$J$23,IF(AH68=FORMULAS!$K$22,FORMULAS!$K$23,IF(AH68=FORMULAS!$L$22,FORMULAS!$L$23,IF(AH68=FORMULAS!$M$22,FORMULAS!$M$23))))),IF(AF68=FORMULAS!$H$24,IF(AH68=FORMULAS!$I$22,FORMULAS!$I$24,IF(AH68=FORMULAS!$J$22,FORMULAS!$J$24,IF(AH68=FORMULAS!$K$22,FORMULAS!$K$24,IF(AH68=FORMULAS!$L$22,FORMULAS!$L$24,IF(AH68=FORMULAS!$M$22,FORMULAS!$M$24))))),IF(AF68=FORMULAS!$H$25,IF(AH68=FORMULAS!$I$22,FORMULAS!$I$25,IF(AH68=FORMULAS!$J$22,FORMULAS!$J$25,IF(AH68=FORMULAS!$K$22,FORMULAS!$K$25,IF(AH68=FORMULAS!$L$22,FORMULAS!$L$25,IF(AH68=FORMULAS!$M$22,FORMULAS!$M$25))))),IF(AF68=FORMULAS!$H$26,IF(AH68=FORMULAS!$I$22,FORMULAS!$I$26,IF(AH68=FORMULAS!$J$22,FORMULAS!$J$26,IF(AH68=FORMULAS!$K$22,FORMULAS!$K$26,IF(AH68=FORMULAS!$L$22,FORMULAS!$L$26,IF(AH68=FORMULAS!$M$22,FORMULAS!$M$26))))),IF(AF68=FORMULAS!$H$27,IF(AH68=FORMULAS!$I$22,FORMULAS!$I$27,IF(AH68=FORMULAS!$J$22,FORMULAS!$J$27,IF(AH68=FORMULAS!$K$22,FORMULAS!$K$27,IF(AH68=FORMULAS!$L$22,FORMULAS!$K$27,IF(AH68=FORMULAS!$M$22,FORMULAS!$M$27))))),"")))))</f>
        <v>Bajo</v>
      </c>
      <c r="AJ68" s="108" t="s">
        <v>295</v>
      </c>
      <c r="AK68" s="264"/>
      <c r="AL68" s="264"/>
      <c r="AM68" s="264"/>
      <c r="AN68" s="264"/>
      <c r="AO68" s="264"/>
      <c r="AP68" s="265"/>
      <c r="AQ68" s="265"/>
    </row>
    <row r="69" spans="1:43" ht="61.5" customHeight="1" x14ac:dyDescent="0.2">
      <c r="A69" s="257"/>
      <c r="B69" s="267"/>
      <c r="C69" s="267"/>
      <c r="D69" s="267"/>
      <c r="E69" s="267"/>
      <c r="F69" s="267"/>
      <c r="G69" s="264"/>
      <c r="H69" s="257"/>
      <c r="I69" s="257"/>
      <c r="J69" s="257"/>
      <c r="K69" s="271"/>
      <c r="L69" s="257"/>
      <c r="M69" s="257"/>
      <c r="N69" s="271"/>
      <c r="O69" s="257"/>
      <c r="P69" s="257"/>
      <c r="Q69" s="108">
        <v>3</v>
      </c>
      <c r="R69" s="109" t="s">
        <v>503</v>
      </c>
      <c r="S69" s="109" t="s">
        <v>510</v>
      </c>
      <c r="T69" s="109" t="s">
        <v>511</v>
      </c>
      <c r="U69" s="159" t="str">
        <f t="shared" si="2"/>
        <v>El profesional asignado por la Oficina de Control Interno verifica la debida publicación de los informes que son necesarios hacer públicos en la Pagina de la Empresa Férrea Regional. con el fin de dar cumplimiento a la rendición de cuentas de la entidad.</v>
      </c>
      <c r="V69" s="107" t="s">
        <v>9</v>
      </c>
      <c r="W69" s="131">
        <f>IF(V69=FORMULAS!$B$56,FORMULAS!$C$56,IF(V69=FORMULAS!$B$57,FORMULAS!$C$57,IF(V69=FORMULAS!$B$58,FORMULAS!$C$58," ")))</f>
        <v>0.25</v>
      </c>
      <c r="X69" s="109" t="str">
        <f>IF(V69=FORMULAS!$B$56,FORMULAS!$D$56,IF(V69=FORMULAS!$B$57,FORMULAS!$D$57,IF(V69=FORMULAS!$B$58,FORMULAS!$D$58," ")))</f>
        <v>Probabilidad</v>
      </c>
      <c r="Y69" s="107" t="s">
        <v>89</v>
      </c>
      <c r="Z69" s="131">
        <f>IF(Y69=FORMULAS!$B$61,FORMULAS!$C$56,IF(Y69=FORMULAS!$B$60,FORMULAS!$C$57," "))</f>
        <v>0.15</v>
      </c>
      <c r="AA69" s="109" t="s">
        <v>14</v>
      </c>
      <c r="AB69" s="109" t="s">
        <v>16</v>
      </c>
      <c r="AC69" s="109" t="s">
        <v>287</v>
      </c>
      <c r="AD69" s="131">
        <f t="shared" si="0"/>
        <v>0.4</v>
      </c>
      <c r="AE69" s="131">
        <f>IF(X67=FORMULAS!$D$57,$K67-($K67*AD69),$K67)</f>
        <v>0.36</v>
      </c>
      <c r="AF69" s="109" t="str">
        <f>IF(AE69&lt;=FORMULAS!$J$5,FORMULAS!$F$5,IF(AE69&lt;=FORMULAS!$J$6,FORMULAS!$F$6,IF(AE69&lt;=FORMULAS!$J$7,FORMULAS!$F$7,IF(AE69&lt;=FORMULAS!$J$8,FORMULAS!$F$8,IF(AE69&lt;=FORMULAS!$J$9,FORMULAS!$F$9," ")))))</f>
        <v>Baja</v>
      </c>
      <c r="AG69" s="131">
        <f>IF(X67=FORMULAS!$D$57,$N67-($N67*AD69),$N67)</f>
        <v>0.12</v>
      </c>
      <c r="AH69" s="109" t="str">
        <f>IF(AG69&lt;=FORMULAS!$G$14,FORMULAS!$F$14,IF(AG69&lt;=FORMULAS!$G$15,FORMULAS!$F$15,IF(AG69&lt;=FORMULAS!$G$16,FORMULAS!$F$16,IF(AG69&lt;=FORMULAS!$G$17,FORMULAS!$F$17,IF(AG69&lt;=FORMULAS!$G$18,FORMULAS!$F$18," ")))))</f>
        <v>Leve</v>
      </c>
      <c r="AI69" s="109" t="str">
        <f>+IF(AF69=FORMULAS!$H$23,IF(AH69=FORMULAS!$I$22,FORMULAS!$I$23,IF(AH69=FORMULAS!$J$22,FORMULAS!$J$23,IF(AH69=FORMULAS!$K$22,FORMULAS!$K$23,IF(AH69=FORMULAS!$L$22,FORMULAS!$L$23,IF(AH69=FORMULAS!$M$22,FORMULAS!$M$23))))),IF(AF69=FORMULAS!$H$24,IF(AH69=FORMULAS!$I$22,FORMULAS!$I$24,IF(AH69=FORMULAS!$J$22,FORMULAS!$J$24,IF(AH69=FORMULAS!$K$22,FORMULAS!$K$24,IF(AH69=FORMULAS!$L$22,FORMULAS!$L$24,IF(AH69=FORMULAS!$M$22,FORMULAS!$M$24))))),IF(AF69=FORMULAS!$H$25,IF(AH69=FORMULAS!$I$22,FORMULAS!$I$25,IF(AH69=FORMULAS!$J$22,FORMULAS!$J$25,IF(AH69=FORMULAS!$K$22,FORMULAS!$K$25,IF(AH69=FORMULAS!$L$22,FORMULAS!$L$25,IF(AH69=FORMULAS!$M$22,FORMULAS!$M$25))))),IF(AF69=FORMULAS!$H$26,IF(AH69=FORMULAS!$I$22,FORMULAS!$I$26,IF(AH69=FORMULAS!$J$22,FORMULAS!$J$26,IF(AH69=FORMULAS!$K$22,FORMULAS!$K$26,IF(AH69=FORMULAS!$L$22,FORMULAS!$L$26,IF(AH69=FORMULAS!$M$22,FORMULAS!$M$26))))),IF(AF69=FORMULAS!$H$27,IF(AH69=FORMULAS!$I$22,FORMULAS!$I$27,IF(AH69=FORMULAS!$J$22,FORMULAS!$J$27,IF(AH69=FORMULAS!$K$22,FORMULAS!$K$27,IF(AH69=FORMULAS!$L$22,FORMULAS!$K$27,IF(AH69=FORMULAS!$M$22,FORMULAS!$M$27))))),"")))))</f>
        <v>Bajo</v>
      </c>
      <c r="AJ69" s="108" t="s">
        <v>295</v>
      </c>
      <c r="AK69" s="264"/>
      <c r="AL69" s="264"/>
      <c r="AM69" s="264"/>
      <c r="AN69" s="264"/>
      <c r="AO69" s="264"/>
      <c r="AP69" s="265"/>
      <c r="AQ69" s="265"/>
    </row>
    <row r="70" spans="1:43" s="183" customFormat="1" ht="87.75" customHeight="1" x14ac:dyDescent="0.2">
      <c r="A70" s="193"/>
      <c r="B70" s="115"/>
      <c r="C70" s="194"/>
      <c r="D70" s="113"/>
      <c r="E70" s="113"/>
      <c r="F70" s="113"/>
      <c r="G70" s="113"/>
      <c r="H70" s="113"/>
      <c r="I70" s="115"/>
      <c r="J70" s="113"/>
      <c r="K70" s="195"/>
      <c r="L70" s="117"/>
      <c r="M70" s="118"/>
      <c r="N70" s="117"/>
      <c r="O70" s="121"/>
      <c r="P70" s="121"/>
      <c r="Q70" s="121"/>
      <c r="R70" s="122"/>
      <c r="S70" s="122"/>
      <c r="T70" s="122"/>
      <c r="U70" s="122"/>
      <c r="V70" s="122"/>
      <c r="W70" s="122"/>
      <c r="X70" s="122"/>
      <c r="Y70" s="122"/>
      <c r="Z70" s="122"/>
      <c r="AA70" s="122"/>
      <c r="AB70" s="122"/>
      <c r="AC70" s="122"/>
      <c r="AD70" s="122"/>
      <c r="AE70" s="118"/>
      <c r="AF70" s="125"/>
      <c r="AG70" s="125"/>
      <c r="AH70" s="121"/>
      <c r="AI70" s="121"/>
      <c r="AJ70" s="196"/>
      <c r="AK70" s="128"/>
      <c r="AL70" s="128"/>
      <c r="AM70" s="128"/>
      <c r="AN70" s="128"/>
      <c r="AO70" s="128"/>
      <c r="AP70" s="233"/>
      <c r="AQ70" s="233"/>
    </row>
    <row r="71" spans="1:43" s="183" customFormat="1" ht="12.75" x14ac:dyDescent="0.2">
      <c r="A71" s="193"/>
      <c r="B71" s="115"/>
      <c r="C71" s="194"/>
      <c r="D71" s="113"/>
      <c r="E71" s="113"/>
      <c r="F71" s="113"/>
      <c r="G71" s="113"/>
      <c r="H71" s="113"/>
      <c r="I71" s="115"/>
      <c r="J71" s="113"/>
      <c r="K71" s="195"/>
      <c r="L71" s="117"/>
      <c r="M71" s="118"/>
      <c r="N71" s="117"/>
      <c r="O71" s="121"/>
      <c r="P71" s="121"/>
      <c r="Q71" s="121"/>
      <c r="R71" s="122"/>
      <c r="S71" s="122"/>
      <c r="T71" s="122"/>
      <c r="U71" s="122"/>
      <c r="V71" s="122"/>
      <c r="W71" s="122"/>
      <c r="X71" s="122"/>
      <c r="Y71" s="122"/>
      <c r="Z71" s="122"/>
      <c r="AA71" s="122"/>
      <c r="AB71" s="122"/>
      <c r="AC71" s="122"/>
      <c r="AD71" s="122"/>
      <c r="AE71" s="118"/>
      <c r="AF71" s="125"/>
      <c r="AG71" s="125"/>
      <c r="AH71" s="121"/>
      <c r="AI71" s="121"/>
      <c r="AJ71" s="196"/>
      <c r="AK71" s="128"/>
      <c r="AL71" s="128"/>
      <c r="AM71" s="128"/>
      <c r="AN71" s="128"/>
      <c r="AO71" s="128"/>
      <c r="AP71" s="233"/>
      <c r="AQ71" s="233"/>
    </row>
    <row r="72" spans="1:43" s="183" customFormat="1" ht="46.5" customHeight="1" x14ac:dyDescent="0.2">
      <c r="A72" s="193"/>
      <c r="B72" s="115"/>
      <c r="C72" s="194"/>
      <c r="D72" s="113"/>
      <c r="E72" s="113"/>
      <c r="F72" s="113"/>
      <c r="G72" s="113"/>
      <c r="H72" s="113"/>
      <c r="I72" s="115"/>
      <c r="J72" s="113"/>
      <c r="K72" s="195"/>
      <c r="L72" s="117"/>
      <c r="M72" s="118"/>
      <c r="N72" s="117"/>
      <c r="O72" s="121"/>
      <c r="P72" s="121"/>
      <c r="Q72" s="121"/>
      <c r="R72" s="122"/>
      <c r="S72" s="122"/>
      <c r="T72" s="122"/>
      <c r="U72" s="122"/>
      <c r="V72" s="122"/>
      <c r="W72" s="122"/>
      <c r="X72" s="122"/>
      <c r="Y72" s="122"/>
      <c r="Z72" s="122"/>
      <c r="AA72" s="122"/>
      <c r="AB72" s="122"/>
      <c r="AC72" s="122"/>
      <c r="AD72" s="122"/>
      <c r="AE72" s="118"/>
      <c r="AF72" s="125"/>
      <c r="AG72" s="125"/>
      <c r="AH72" s="121"/>
      <c r="AI72" s="121"/>
      <c r="AJ72" s="196"/>
      <c r="AK72" s="128"/>
      <c r="AL72" s="128"/>
      <c r="AM72" s="128"/>
      <c r="AN72" s="128"/>
      <c r="AO72" s="128"/>
      <c r="AP72" s="233"/>
      <c r="AQ72" s="233"/>
    </row>
    <row r="73" spans="1:43" s="183" customFormat="1" ht="48.75" customHeight="1" x14ac:dyDescent="0.2">
      <c r="A73" s="193"/>
      <c r="B73" s="115"/>
      <c r="C73" s="194"/>
      <c r="D73" s="113"/>
      <c r="E73" s="113"/>
      <c r="F73" s="113"/>
      <c r="G73" s="113"/>
      <c r="H73" s="113"/>
      <c r="I73" s="115"/>
      <c r="J73" s="113"/>
      <c r="K73" s="195"/>
      <c r="L73" s="117"/>
      <c r="M73" s="118"/>
      <c r="N73" s="117"/>
      <c r="O73" s="121"/>
      <c r="P73" s="121"/>
      <c r="Q73" s="121"/>
      <c r="R73" s="122"/>
      <c r="S73" s="122"/>
      <c r="T73" s="122"/>
      <c r="U73" s="122"/>
      <c r="V73" s="122"/>
      <c r="W73" s="122"/>
      <c r="X73" s="122"/>
      <c r="Y73" s="122"/>
      <c r="Z73" s="122"/>
      <c r="AA73" s="122"/>
      <c r="AB73" s="122"/>
      <c r="AC73" s="122"/>
      <c r="AD73" s="122"/>
      <c r="AE73" s="118"/>
      <c r="AF73" s="125"/>
      <c r="AG73" s="125"/>
      <c r="AH73" s="121"/>
      <c r="AI73" s="121"/>
      <c r="AJ73" s="196"/>
      <c r="AK73" s="128"/>
      <c r="AL73" s="128"/>
      <c r="AM73" s="128"/>
      <c r="AN73" s="128"/>
      <c r="AO73" s="128"/>
      <c r="AP73" s="233"/>
      <c r="AQ73" s="233"/>
    </row>
    <row r="74" spans="1:43" s="183" customFormat="1" ht="36.75" customHeight="1" x14ac:dyDescent="0.2">
      <c r="A74" s="193"/>
      <c r="B74" s="115"/>
      <c r="C74" s="194"/>
      <c r="D74" s="113"/>
      <c r="E74" s="113"/>
      <c r="F74" s="113"/>
      <c r="G74" s="113"/>
      <c r="H74" s="113"/>
      <c r="I74" s="115"/>
      <c r="J74" s="113"/>
      <c r="K74" s="195"/>
      <c r="L74" s="117"/>
      <c r="M74" s="118"/>
      <c r="N74" s="117"/>
      <c r="O74" s="121"/>
      <c r="P74" s="121"/>
      <c r="Q74" s="121"/>
      <c r="R74" s="122"/>
      <c r="S74" s="122"/>
      <c r="T74" s="122"/>
      <c r="U74" s="122"/>
      <c r="V74" s="122"/>
      <c r="W74" s="122"/>
      <c r="X74" s="122"/>
      <c r="Y74" s="122"/>
      <c r="Z74" s="122"/>
      <c r="AA74" s="122"/>
      <c r="AB74" s="122"/>
      <c r="AC74" s="122"/>
      <c r="AD74" s="122"/>
      <c r="AE74" s="118"/>
      <c r="AF74" s="125"/>
      <c r="AG74" s="125"/>
      <c r="AH74" s="121"/>
      <c r="AI74" s="121"/>
      <c r="AJ74" s="196"/>
      <c r="AK74" s="128"/>
      <c r="AL74" s="128"/>
      <c r="AM74" s="128"/>
      <c r="AN74" s="128"/>
      <c r="AO74" s="128"/>
      <c r="AP74" s="233"/>
      <c r="AQ74" s="233"/>
    </row>
    <row r="75" spans="1:43" s="183" customFormat="1" ht="24" customHeight="1" x14ac:dyDescent="0.2">
      <c r="A75" s="193"/>
      <c r="B75" s="115"/>
      <c r="C75" s="194"/>
      <c r="D75" s="113"/>
      <c r="E75" s="113"/>
      <c r="F75" s="113"/>
      <c r="G75" s="113"/>
      <c r="H75" s="113"/>
      <c r="I75" s="115"/>
      <c r="J75" s="113"/>
      <c r="K75" s="195"/>
      <c r="L75" s="117"/>
      <c r="M75" s="118"/>
      <c r="N75" s="117"/>
      <c r="O75" s="121"/>
      <c r="P75" s="121"/>
      <c r="Q75" s="121"/>
      <c r="R75" s="122"/>
      <c r="S75" s="122"/>
      <c r="T75" s="122"/>
      <c r="U75" s="122"/>
      <c r="V75" s="122"/>
      <c r="W75" s="122"/>
      <c r="X75" s="122"/>
      <c r="Y75" s="122"/>
      <c r="Z75" s="122"/>
      <c r="AA75" s="122"/>
      <c r="AB75" s="122"/>
      <c r="AC75" s="122"/>
      <c r="AD75" s="122"/>
      <c r="AE75" s="118"/>
      <c r="AF75" s="125"/>
      <c r="AG75" s="125"/>
      <c r="AH75" s="121"/>
      <c r="AI75" s="121"/>
      <c r="AJ75" s="196"/>
      <c r="AK75" s="128"/>
      <c r="AL75" s="128"/>
      <c r="AM75" s="128"/>
      <c r="AN75" s="128"/>
      <c r="AO75" s="128"/>
      <c r="AP75" s="233"/>
      <c r="AQ75" s="233"/>
    </row>
    <row r="76" spans="1:43" s="183" customFormat="1" ht="12.75" customHeight="1" x14ac:dyDescent="0.2">
      <c r="A76" s="193"/>
      <c r="B76" s="115"/>
      <c r="C76" s="194"/>
      <c r="D76" s="113"/>
      <c r="E76" s="113"/>
      <c r="F76" s="113"/>
      <c r="G76" s="113"/>
      <c r="H76" s="113"/>
      <c r="I76" s="115"/>
      <c r="J76" s="113"/>
      <c r="K76" s="195"/>
      <c r="L76" s="117"/>
      <c r="M76" s="118"/>
      <c r="N76" s="117"/>
      <c r="O76" s="121"/>
      <c r="P76" s="121"/>
      <c r="Q76" s="121"/>
      <c r="R76" s="122"/>
      <c r="S76" s="122"/>
      <c r="T76" s="122"/>
      <c r="U76" s="122"/>
      <c r="V76" s="122"/>
      <c r="W76" s="122"/>
      <c r="X76" s="122"/>
      <c r="Y76" s="122"/>
      <c r="Z76" s="122"/>
      <c r="AA76" s="122"/>
      <c r="AB76" s="122"/>
      <c r="AC76" s="122"/>
      <c r="AD76" s="122"/>
      <c r="AE76" s="118"/>
      <c r="AF76" s="125"/>
      <c r="AG76" s="125"/>
      <c r="AH76" s="121"/>
      <c r="AI76" s="121"/>
      <c r="AJ76" s="196"/>
      <c r="AK76" s="128"/>
      <c r="AL76" s="128"/>
      <c r="AM76" s="128"/>
      <c r="AN76" s="128"/>
      <c r="AO76" s="128"/>
      <c r="AP76" s="233"/>
      <c r="AQ76" s="233"/>
    </row>
    <row r="77" spans="1:43" s="183" customFormat="1" ht="12.75" customHeight="1" x14ac:dyDescent="0.2">
      <c r="A77" s="193"/>
      <c r="B77" s="115"/>
      <c r="C77" s="194"/>
      <c r="D77" s="113"/>
      <c r="E77" s="113"/>
      <c r="F77" s="113"/>
      <c r="G77" s="113"/>
      <c r="H77" s="113"/>
      <c r="I77" s="115"/>
      <c r="J77" s="113"/>
      <c r="K77" s="195"/>
      <c r="L77" s="117"/>
      <c r="M77" s="118"/>
      <c r="N77" s="117"/>
      <c r="O77" s="121"/>
      <c r="P77" s="121"/>
      <c r="Q77" s="121"/>
      <c r="R77" s="122"/>
      <c r="S77" s="122"/>
      <c r="T77" s="122"/>
      <c r="U77" s="122"/>
      <c r="V77" s="122"/>
      <c r="W77" s="122"/>
      <c r="X77" s="122"/>
      <c r="Y77" s="122"/>
      <c r="Z77" s="122"/>
      <c r="AA77" s="122"/>
      <c r="AB77" s="122"/>
      <c r="AC77" s="122"/>
      <c r="AD77" s="122"/>
      <c r="AE77" s="118"/>
      <c r="AF77" s="125"/>
      <c r="AG77" s="125"/>
      <c r="AH77" s="121"/>
      <c r="AI77" s="121"/>
      <c r="AJ77" s="196"/>
      <c r="AK77" s="128"/>
      <c r="AL77" s="128"/>
      <c r="AM77" s="128"/>
      <c r="AN77" s="128"/>
      <c r="AO77" s="128"/>
      <c r="AP77" s="233"/>
      <c r="AQ77" s="233"/>
    </row>
    <row r="78" spans="1:43" s="183" customFormat="1" ht="12.75" customHeight="1" x14ac:dyDescent="0.2">
      <c r="A78" s="193"/>
      <c r="B78" s="115"/>
      <c r="C78" s="194"/>
      <c r="D78" s="113"/>
      <c r="E78" s="113"/>
      <c r="F78" s="113"/>
      <c r="G78" s="113"/>
      <c r="H78" s="113"/>
      <c r="I78" s="115"/>
      <c r="J78" s="113"/>
      <c r="K78" s="195"/>
      <c r="L78" s="117"/>
      <c r="M78" s="118"/>
      <c r="N78" s="117"/>
      <c r="O78" s="121"/>
      <c r="P78" s="121"/>
      <c r="Q78" s="121"/>
      <c r="R78" s="122"/>
      <c r="S78" s="122"/>
      <c r="T78" s="122"/>
      <c r="U78" s="122"/>
      <c r="V78" s="122"/>
      <c r="W78" s="122"/>
      <c r="X78" s="122"/>
      <c r="Y78" s="122"/>
      <c r="Z78" s="122"/>
      <c r="AA78" s="122"/>
      <c r="AB78" s="122"/>
      <c r="AC78" s="122"/>
      <c r="AD78" s="122"/>
      <c r="AE78" s="118"/>
      <c r="AF78" s="125"/>
      <c r="AG78" s="125"/>
      <c r="AH78" s="121"/>
      <c r="AI78" s="121"/>
      <c r="AJ78" s="196"/>
      <c r="AK78" s="128"/>
      <c r="AL78" s="128"/>
      <c r="AM78" s="128"/>
      <c r="AN78" s="128"/>
      <c r="AO78" s="128"/>
      <c r="AP78" s="233"/>
      <c r="AQ78" s="233"/>
    </row>
    <row r="79" spans="1:43" s="183" customFormat="1" ht="15" customHeight="1" x14ac:dyDescent="0.2">
      <c r="I79" s="198"/>
      <c r="K79" s="199"/>
      <c r="M79" s="200"/>
      <c r="AE79" s="201"/>
      <c r="AP79" s="237"/>
      <c r="AQ79" s="237"/>
    </row>
  </sheetData>
  <sheetProtection algorithmName="SHA-512" hashValue="AkIqP/o9t51N34le6IKFNXjfzmf+BMMpbzGFb6vj1QlRpIFLG4yHzIg/9kjYRLSXIPQqywFxyR/Z4t6jLZzP1Q==" saltValue="OxvWfIKrp//EMACkcTI8tg==" spinCount="100000" sheet="1" formatCells="0" formatColumns="0" formatRows="0" insertColumns="0" insertRows="0" insertHyperlinks="0" deleteColumns="0" deleteRows="0" sort="0" autoFilter="0" pivotTables="0"/>
  <autoFilter ref="A12:CW70" xr:uid="{00000000-0001-0000-0000-000000000000}"/>
  <mergeCells count="273">
    <mergeCell ref="H58:H59"/>
    <mergeCell ref="I58:I59"/>
    <mergeCell ref="AO58:AO59"/>
    <mergeCell ref="AP58:AP59"/>
    <mergeCell ref="AQ54:AQ57"/>
    <mergeCell ref="AK67:AK69"/>
    <mergeCell ref="AQ58:AQ59"/>
    <mergeCell ref="AL58:AL59"/>
    <mergeCell ref="AI54:AI57"/>
    <mergeCell ref="N58:N59"/>
    <mergeCell ref="O58:O59"/>
    <mergeCell ref="AM67:AM69"/>
    <mergeCell ref="AN67:AN69"/>
    <mergeCell ref="AM58:AM59"/>
    <mergeCell ref="AN58:AN59"/>
    <mergeCell ref="AL67:AL69"/>
    <mergeCell ref="AL54:AL57"/>
    <mergeCell ref="N67:N69"/>
    <mergeCell ref="O67:O69"/>
    <mergeCell ref="P67:P69"/>
    <mergeCell ref="J67:J69"/>
    <mergeCell ref="K67:K69"/>
    <mergeCell ref="L67:L69"/>
    <mergeCell ref="M67:M69"/>
    <mergeCell ref="AP51:AP53"/>
    <mergeCell ref="AQ51:AQ53"/>
    <mergeCell ref="AO67:AO69"/>
    <mergeCell ref="AP67:AP69"/>
    <mergeCell ref="AQ67:AQ69"/>
    <mergeCell ref="J54:J57"/>
    <mergeCell ref="K54:K57"/>
    <mergeCell ref="L54:L57"/>
    <mergeCell ref="P58:P59"/>
    <mergeCell ref="AI58:AI59"/>
    <mergeCell ref="AJ58:AJ59"/>
    <mergeCell ref="AK58:AK59"/>
    <mergeCell ref="AJ54:AJ57"/>
    <mergeCell ref="AK54:AK57"/>
    <mergeCell ref="H51:H53"/>
    <mergeCell ref="I51:I53"/>
    <mergeCell ref="J51:J53"/>
    <mergeCell ref="AO54:AO57"/>
    <mergeCell ref="AP54:AP57"/>
    <mergeCell ref="AM54:AM57"/>
    <mergeCell ref="AN54:AN57"/>
    <mergeCell ref="M54:M57"/>
    <mergeCell ref="N54:N57"/>
    <mergeCell ref="O54:O57"/>
    <mergeCell ref="P54:P57"/>
    <mergeCell ref="AI51:AI53"/>
    <mergeCell ref="P51:P53"/>
    <mergeCell ref="AJ51:AJ53"/>
    <mergeCell ref="AK51:AK53"/>
    <mergeCell ref="AL51:AL53"/>
    <mergeCell ref="AM51:AM53"/>
    <mergeCell ref="AN51:AN53"/>
    <mergeCell ref="AO51:AO53"/>
    <mergeCell ref="H54:H57"/>
    <mergeCell ref="I54:I57"/>
    <mergeCell ref="K51:K53"/>
    <mergeCell ref="L51:L53"/>
    <mergeCell ref="O51:O53"/>
    <mergeCell ref="P46:P47"/>
    <mergeCell ref="AP42:AP45"/>
    <mergeCell ref="AQ42:AQ45"/>
    <mergeCell ref="AK46:AK47"/>
    <mergeCell ref="AL46:AL47"/>
    <mergeCell ref="AM46:AM47"/>
    <mergeCell ref="AN46:AN47"/>
    <mergeCell ref="AO46:AO47"/>
    <mergeCell ref="AP46:AP47"/>
    <mergeCell ref="AQ46:AQ47"/>
    <mergeCell ref="AK42:AK45"/>
    <mergeCell ref="AL42:AL45"/>
    <mergeCell ref="AM42:AM45"/>
    <mergeCell ref="AN42:AN45"/>
    <mergeCell ref="AO42:AO45"/>
    <mergeCell ref="F67:F69"/>
    <mergeCell ref="F58:F59"/>
    <mergeCell ref="AI42:AI45"/>
    <mergeCell ref="AI46:AI47"/>
    <mergeCell ref="AJ42:AJ45"/>
    <mergeCell ref="AJ46:AJ47"/>
    <mergeCell ref="M51:M53"/>
    <mergeCell ref="N51:N53"/>
    <mergeCell ref="A36:A37"/>
    <mergeCell ref="A46:A47"/>
    <mergeCell ref="H36:H37"/>
    <mergeCell ref="I36:I37"/>
    <mergeCell ref="J36:J37"/>
    <mergeCell ref="I46:I47"/>
    <mergeCell ref="H46:H47"/>
    <mergeCell ref="J46:J47"/>
    <mergeCell ref="B42:B45"/>
    <mergeCell ref="C42:C45"/>
    <mergeCell ref="D42:D45"/>
    <mergeCell ref="J42:J45"/>
    <mergeCell ref="K42:K45"/>
    <mergeCell ref="L42:L45"/>
    <mergeCell ref="M42:M45"/>
    <mergeCell ref="N42:N45"/>
    <mergeCell ref="E67:E69"/>
    <mergeCell ref="B58:B59"/>
    <mergeCell ref="C58:C59"/>
    <mergeCell ref="D58:D59"/>
    <mergeCell ref="E58:E59"/>
    <mergeCell ref="B54:B57"/>
    <mergeCell ref="C54:C57"/>
    <mergeCell ref="O36:O37"/>
    <mergeCell ref="K58:K59"/>
    <mergeCell ref="L58:L59"/>
    <mergeCell ref="M58:M59"/>
    <mergeCell ref="G67:G69"/>
    <mergeCell ref="G58:G59"/>
    <mergeCell ref="G54:G57"/>
    <mergeCell ref="G51:G53"/>
    <mergeCell ref="G46:G47"/>
    <mergeCell ref="G42:G45"/>
    <mergeCell ref="G36:G37"/>
    <mergeCell ref="H67:H69"/>
    <mergeCell ref="I67:I69"/>
    <mergeCell ref="J58:J59"/>
    <mergeCell ref="K36:K37"/>
    <mergeCell ref="L36:L37"/>
    <mergeCell ref="M36:M37"/>
    <mergeCell ref="A1:B4"/>
    <mergeCell ref="A67:A69"/>
    <mergeCell ref="A58:A59"/>
    <mergeCell ref="A54:A57"/>
    <mergeCell ref="A51:A53"/>
    <mergeCell ref="A42:A45"/>
    <mergeCell ref="B67:B69"/>
    <mergeCell ref="C67:C69"/>
    <mergeCell ref="D67:D69"/>
    <mergeCell ref="B16:B18"/>
    <mergeCell ref="A16:A18"/>
    <mergeCell ref="A19:A20"/>
    <mergeCell ref="B51:B53"/>
    <mergeCell ref="C51:C53"/>
    <mergeCell ref="D51:D53"/>
    <mergeCell ref="E51:E53"/>
    <mergeCell ref="F51:F53"/>
    <mergeCell ref="B46:B47"/>
    <mergeCell ref="C46:C47"/>
    <mergeCell ref="D46:D47"/>
    <mergeCell ref="E46:E47"/>
    <mergeCell ref="F46:F47"/>
    <mergeCell ref="A7:A12"/>
    <mergeCell ref="M8:M12"/>
    <mergeCell ref="P7:P12"/>
    <mergeCell ref="D7:D12"/>
    <mergeCell ref="E7:E12"/>
    <mergeCell ref="F7:F12"/>
    <mergeCell ref="H7:H12"/>
    <mergeCell ref="J7:J12"/>
    <mergeCell ref="B7:B12"/>
    <mergeCell ref="D54:D57"/>
    <mergeCell ref="E54:E57"/>
    <mergeCell ref="F54:F57"/>
    <mergeCell ref="AL7:AQ7"/>
    <mergeCell ref="AJ36:AJ37"/>
    <mergeCell ref="AK36:AK37"/>
    <mergeCell ref="AI36:AI37"/>
    <mergeCell ref="AL36:AL37"/>
    <mergeCell ref="AM36:AM37"/>
    <mergeCell ref="K46:K47"/>
    <mergeCell ref="L46:L47"/>
    <mergeCell ref="M46:M47"/>
    <mergeCell ref="N46:N47"/>
    <mergeCell ref="O46:O47"/>
    <mergeCell ref="P16:P18"/>
    <mergeCell ref="P36:P37"/>
    <mergeCell ref="H42:H45"/>
    <mergeCell ref="I42:I45"/>
    <mergeCell ref="I19:I20"/>
    <mergeCell ref="N36:N37"/>
    <mergeCell ref="H16:H18"/>
    <mergeCell ref="I16:I18"/>
    <mergeCell ref="J16:J18"/>
    <mergeCell ref="G16:G18"/>
    <mergeCell ref="AI19:AI20"/>
    <mergeCell ref="AK19:AK20"/>
    <mergeCell ref="AL19:AL20"/>
    <mergeCell ref="AM19:AM20"/>
    <mergeCell ref="I7:I12"/>
    <mergeCell ref="F42:F45"/>
    <mergeCell ref="B36:B37"/>
    <mergeCell ref="C36:C37"/>
    <mergeCell ref="D36:D37"/>
    <mergeCell ref="E36:E37"/>
    <mergeCell ref="F36:F37"/>
    <mergeCell ref="E42:E45"/>
    <mergeCell ref="B19:B20"/>
    <mergeCell ref="C19:C20"/>
    <mergeCell ref="D19:D20"/>
    <mergeCell ref="E19:E20"/>
    <mergeCell ref="F19:F20"/>
    <mergeCell ref="G19:G20"/>
    <mergeCell ref="O42:O45"/>
    <mergeCell ref="P42:P45"/>
    <mergeCell ref="AN19:AN20"/>
    <mergeCell ref="AO8:AO12"/>
    <mergeCell ref="AP8:AP12"/>
    <mergeCell ref="AQ8:AQ12"/>
    <mergeCell ref="AI7:AI12"/>
    <mergeCell ref="AN8:AN12"/>
    <mergeCell ref="AK16:AK18"/>
    <mergeCell ref="AN36:AN37"/>
    <mergeCell ref="R7:U7"/>
    <mergeCell ref="R8:R12"/>
    <mergeCell ref="S8:S12"/>
    <mergeCell ref="T8:T12"/>
    <mergeCell ref="U8:U12"/>
    <mergeCell ref="V7:AD7"/>
    <mergeCell ref="V8:Z8"/>
    <mergeCell ref="AA8:AD8"/>
    <mergeCell ref="V9:V12"/>
    <mergeCell ref="W9:W12"/>
    <mergeCell ref="X9:X12"/>
    <mergeCell ref="Y9:Y12"/>
    <mergeCell ref="Z9:Z12"/>
    <mergeCell ref="AB9:AB12"/>
    <mergeCell ref="AD9:AD12"/>
    <mergeCell ref="AC9:AC12"/>
    <mergeCell ref="K19:K20"/>
    <mergeCell ref="L19:L20"/>
    <mergeCell ref="M19:M20"/>
    <mergeCell ref="N19:N20"/>
    <mergeCell ref="O19:O20"/>
    <mergeCell ref="P19:P20"/>
    <mergeCell ref="K16:K18"/>
    <mergeCell ref="L16:L18"/>
    <mergeCell ref="M16:M18"/>
    <mergeCell ref="N16:N18"/>
    <mergeCell ref="AO36:AO37"/>
    <mergeCell ref="AP16:AP18"/>
    <mergeCell ref="AP36:AP37"/>
    <mergeCell ref="AQ36:AQ37"/>
    <mergeCell ref="AQ16:AQ18"/>
    <mergeCell ref="AJ19:AJ20"/>
    <mergeCell ref="AL8:AL12"/>
    <mergeCell ref="AE8:AE12"/>
    <mergeCell ref="C16:C18"/>
    <mergeCell ref="D16:D18"/>
    <mergeCell ref="E16:E18"/>
    <mergeCell ref="F16:F18"/>
    <mergeCell ref="J19:J20"/>
    <mergeCell ref="H19:H20"/>
    <mergeCell ref="AO19:AO20"/>
    <mergeCell ref="AP19:AP20"/>
    <mergeCell ref="AQ19:AQ20"/>
    <mergeCell ref="C7:C12"/>
    <mergeCell ref="G7:G12"/>
    <mergeCell ref="K7:O7"/>
    <mergeCell ref="Q7:Q12"/>
    <mergeCell ref="K8:K12"/>
    <mergeCell ref="N8:N12"/>
    <mergeCell ref="AE7:AH7"/>
    <mergeCell ref="AO1:AQ1"/>
    <mergeCell ref="AO2:AQ2"/>
    <mergeCell ref="AO3:AQ4"/>
    <mergeCell ref="C1:AN4"/>
    <mergeCell ref="O16:O18"/>
    <mergeCell ref="AK8:AK12"/>
    <mergeCell ref="AM8:AM12"/>
    <mergeCell ref="AA9:AA12"/>
    <mergeCell ref="AJ16:AJ18"/>
    <mergeCell ref="AO16:AO18"/>
    <mergeCell ref="AJ7:AJ12"/>
    <mergeCell ref="AG8:AG12"/>
    <mergeCell ref="AL16:AL18"/>
    <mergeCell ref="AM16:AM18"/>
    <mergeCell ref="AN16:AN18"/>
  </mergeCells>
  <conditionalFormatting sqref="L13:L16 L19 L21:L36 L38:L42 L46 L48:L51 L54 L58 L60:L67">
    <cfRule type="expression" dxfId="27" priority="25">
      <formula>$L13=$L$12</formula>
    </cfRule>
    <cfRule type="expression" dxfId="26" priority="26">
      <formula>$L13=$L$11</formula>
    </cfRule>
    <cfRule type="expression" dxfId="25" priority="27">
      <formula>$L13=$L$10</formula>
    </cfRule>
    <cfRule type="expression" dxfId="24" priority="28">
      <formula>$L13=$L$9</formula>
    </cfRule>
    <cfRule type="expression" dxfId="23" priority="29">
      <formula>$L13=$L$8</formula>
    </cfRule>
  </conditionalFormatting>
  <conditionalFormatting sqref="O13:O16 O19 O21:O36 O38:O42 O46 O48:O51 O54 O58 O60:O67">
    <cfRule type="expression" dxfId="22" priority="20">
      <formula>$O13=$O$12</formula>
    </cfRule>
    <cfRule type="expression" dxfId="21" priority="21">
      <formula>$O13=$O$11</formula>
    </cfRule>
    <cfRule type="expression" dxfId="20" priority="22">
      <formula>$O13=$O$10</formula>
    </cfRule>
    <cfRule type="expression" dxfId="19" priority="23">
      <formula>$O13=$O$9</formula>
    </cfRule>
    <cfRule type="expression" dxfId="18" priority="24">
      <formula>$O13=$O$8</formula>
    </cfRule>
  </conditionalFormatting>
  <conditionalFormatting sqref="AF13:AF69">
    <cfRule type="expression" dxfId="13" priority="11">
      <formula>$AF13=$AF$12</formula>
    </cfRule>
    <cfRule type="expression" dxfId="12" priority="12">
      <formula>$AF13=$AF$11</formula>
    </cfRule>
    <cfRule type="expression" dxfId="11" priority="13">
      <formula>$AF13=$AF$10</formula>
    </cfRule>
    <cfRule type="expression" dxfId="10" priority="14">
      <formula>$AF13=$AF$9</formula>
    </cfRule>
    <cfRule type="expression" dxfId="9" priority="15">
      <formula>$AF13=$AF$8</formula>
    </cfRule>
  </conditionalFormatting>
  <dataValidations count="4">
    <dataValidation type="list" allowBlank="1" showInputMessage="1" showErrorMessage="1" sqref="AJ38:AJ42 D48:D51 AJ13:AJ16 AJ58 AJ54 AJ19 AJ48:AJ51 AJ46 AJ60:AJ69 AJ21:AJ36" xr:uid="{D9659BAF-08FC-4821-A9B9-57B13D957DCA}">
      <formula1>#REF!</formula1>
    </dataValidation>
    <dataValidation type="list" allowBlank="1" showErrorMessage="1" sqref="D35:D36 D38:D41 D66:D67 D13:D14" xr:uid="{D5B1BE3A-C2CE-4090-A3EB-E915CA6BE9E8}">
      <formula1>#REF!</formula1>
    </dataValidation>
    <dataValidation type="list" allowBlank="1" showInputMessage="1" showErrorMessage="1" sqref="D27:D30" xr:uid="{2AE528AC-1E65-4E52-AC73-B3AF8235F093}">
      <formula1>$AM$29:$AM$33</formula1>
    </dataValidation>
    <dataValidation type="list" allowBlank="1" showErrorMessage="1" sqref="D15:D16 D32:D34 D21:D23 D19" xr:uid="{BF5F3ED7-CC27-4C4E-8374-C85A3C5C4C53}">
      <formula1>$AM$29:$AM$33</formula1>
    </dataValidation>
  </dataValidations>
  <printOptions horizontalCentered="1"/>
  <pageMargins left="0.45" right="0.45" top="1" bottom="1" header="0" footer="0"/>
  <pageSetup paperSize="5" scale="60" orientation="landscape" r:id="rId1"/>
  <ignoredErrors>
    <ignoredError sqref="N14:O14 AG17 AE17 AG20 AE20 N30:O30 AE43 AG43 AE47 AG47 AE52 AG52 AE55 AG55 AG59 AE59 N62:O62 AE68 AG68 AE37 AG37"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40" id="{00000000-000E-0000-0000-00002E000000}">
            <xm:f>$P13=FORMULAS!$M$27</xm:f>
            <x14:dxf>
              <font>
                <color theme="0"/>
              </font>
              <fill>
                <patternFill>
                  <bgColor rgb="FFC00000"/>
                </patternFill>
              </fill>
            </x14:dxf>
          </x14:cfRule>
          <x14:cfRule type="expression" priority="141" id="{00000000-000E-0000-0000-00002F000000}">
            <xm:f>$P13=FORMULAS!$L$27</xm:f>
            <x14:dxf>
              <fill>
                <patternFill>
                  <bgColor rgb="FFFFC000"/>
                </patternFill>
              </fill>
            </x14:dxf>
          </x14:cfRule>
          <x14:cfRule type="expression" priority="142" id="{00000000-000E-0000-0000-000030000000}">
            <xm:f>$P13=FORMULAS!$K$27</xm:f>
            <x14:dxf>
              <fill>
                <patternFill>
                  <bgColor rgb="FFFFFF00"/>
                </patternFill>
              </fill>
            </x14:dxf>
          </x14:cfRule>
          <x14:cfRule type="expression" priority="143" id="{00000000-000E-0000-0000-000031000000}">
            <xm:f>$P13=FORMULAS!$J$27</xm:f>
            <x14:dxf>
              <fill>
                <patternFill>
                  <bgColor rgb="FF92D050"/>
                </patternFill>
              </fill>
            </x14:dxf>
          </x14:cfRule>
          <xm:sqref>P13:P16 P19 P21:P36 P38:P42 P46 P48:P51 P54 P58 P60:P67</xm:sqref>
        </x14:conditionalFormatting>
        <x14:conditionalFormatting xmlns:xm="http://schemas.microsoft.com/office/excel/2006/main">
          <x14:cfRule type="containsText" priority="5" operator="containsText" id="{BE6A3812-B2DD-47BD-A117-09DDB47262AE}">
            <xm:f>NOT(ISERROR(SEARCH($AH$12,AH13)))</xm:f>
            <xm:f>$AH$12</xm:f>
            <x14:dxf>
              <fill>
                <patternFill>
                  <bgColor rgb="FFCC0000"/>
                </patternFill>
              </fill>
            </x14:dxf>
          </x14:cfRule>
          <x14:cfRule type="containsText" priority="7" operator="containsText" id="{6A19F41B-A33B-4ABE-9725-EE8107CC7188}">
            <xm:f>NOT(ISERROR(SEARCH($AH$11,AH13)))</xm:f>
            <xm:f>$AH$11</xm:f>
            <x14:dxf>
              <fill>
                <patternFill>
                  <bgColor rgb="FFFFC000"/>
                </patternFill>
              </fill>
            </x14:dxf>
          </x14:cfRule>
          <x14:cfRule type="containsText" priority="8" operator="containsText" id="{E9DC0DFC-D214-40BF-A0A4-C627989E7F93}">
            <xm:f>NOT(ISERROR(SEARCH($AH$10,AH13)))</xm:f>
            <xm:f>$AH$10</xm:f>
            <x14:dxf>
              <fill>
                <patternFill>
                  <bgColor rgb="FFFFFF00"/>
                </patternFill>
              </fill>
            </x14:dxf>
          </x14:cfRule>
          <x14:cfRule type="containsText" priority="9" operator="containsText" id="{0BCAA0A7-D947-4B42-B4A0-561D06430A52}">
            <xm:f>NOT(ISERROR(SEARCH($AH$9,AH13)))</xm:f>
            <xm:f>$AH$9</xm:f>
            <x14:dxf>
              <fill>
                <patternFill>
                  <bgColor rgb="FF00B050"/>
                </patternFill>
              </fill>
            </x14:dxf>
          </x14:cfRule>
          <x14:cfRule type="containsText" priority="10" operator="containsText" id="{D0008638-5D67-48B8-A8B0-7D4BF96673A7}">
            <xm:f>NOT(ISERROR(SEARCH($AH$8,AH13)))</xm:f>
            <xm:f>$AH$8</xm:f>
            <x14:dxf>
              <font>
                <b val="0"/>
                <i val="0"/>
              </font>
              <numFmt numFmtId="0" formatCode="General"/>
              <fill>
                <patternFill>
                  <bgColor rgb="FF92D050"/>
                </patternFill>
              </fill>
            </x14:dxf>
          </x14:cfRule>
          <xm:sqref>AH13:AH69</xm:sqref>
        </x14:conditionalFormatting>
        <x14:conditionalFormatting xmlns:xm="http://schemas.microsoft.com/office/excel/2006/main">
          <x14:cfRule type="containsText" priority="1" operator="containsText" id="{6E9E517B-8545-441D-8F2A-A3AD523D45F3}">
            <xm:f>NOT(ISERROR(SEARCH('2025- Mapa Calor R Inherente'!$K$7,AI13)))</xm:f>
            <xm:f>'2025- Mapa Calor R Inherente'!$K$7</xm:f>
            <x14:dxf>
              <font>
                <b val="0"/>
                <i val="0"/>
                <color theme="1"/>
              </font>
              <fill>
                <patternFill>
                  <bgColor rgb="FFCC0000"/>
                </patternFill>
              </fill>
            </x14:dxf>
          </x14:cfRule>
          <x14:cfRule type="containsText" priority="2" operator="containsText" id="{6C2C9F51-1376-4DDA-9E57-DD8F37C565D9}">
            <xm:f>NOT(ISERROR(SEARCH('2025- Mapa Calor R Inherente'!$K$8,AI13)))</xm:f>
            <xm:f>'2025- Mapa Calor R Inherente'!$K$8</xm:f>
            <x14:dxf>
              <font>
                <b val="0"/>
                <i val="0"/>
                <color theme="1"/>
              </font>
              <fill>
                <patternFill>
                  <bgColor rgb="FFFFC000"/>
                </patternFill>
              </fill>
            </x14:dxf>
          </x14:cfRule>
          <x14:cfRule type="containsText" priority="3" operator="containsText" id="{6576BEFF-9A2D-45E6-AABC-44371712306C}">
            <xm:f>NOT(ISERROR(SEARCH('2025- Mapa Calor R Inherente'!$K$9,AI13)))</xm:f>
            <xm:f>'2025- Mapa Calor R Inherente'!$K$9</xm:f>
            <x14:dxf>
              <font>
                <b val="0"/>
                <i val="0"/>
                <color theme="1"/>
              </font>
              <fill>
                <patternFill>
                  <bgColor rgb="FFFFFF00"/>
                </patternFill>
              </fill>
            </x14:dxf>
          </x14:cfRule>
          <x14:cfRule type="containsText" priority="4" operator="containsText" id="{B7AF31EC-68A9-4545-B124-3BC028192E8D}">
            <xm:f>NOT(ISERROR(SEARCH('2025- Mapa Calor R Inherente'!$K$10,AI13)))</xm:f>
            <xm:f>'2025- Mapa Calor R Inherente'!$K$10</xm:f>
            <x14:dxf>
              <fill>
                <patternFill>
                  <bgColor rgb="FF92D050"/>
                </patternFill>
              </fill>
            </x14:dxf>
          </x14:cfRule>
          <xm:sqref>AI13:AI19 AI21:AI36 AI38:AI42 AI46 AI48:AI51 AI54 AI58 AI60:AI69</xm:sqref>
        </x14:conditionalFormatting>
      </x14:conditionalFormattings>
    </ext>
    <ext xmlns:x14="http://schemas.microsoft.com/office/spreadsheetml/2009/9/main" uri="{CCE6A557-97BC-4b89-ADB6-D9C93CAAB3DF}">
      <x14:dataValidations xmlns:xm="http://schemas.microsoft.com/office/excel/2006/main" count="31">
        <x14:dataValidation type="list" allowBlank="1" showInputMessage="1" showErrorMessage="1" xr:uid="{B159D205-F174-433B-BAEE-32047DF7F18F}">
          <x14:formula1>
            <xm:f>FORMULAS!$B$31:$B$35</xm:f>
          </x14:formula1>
          <xm:sqref>D46 D42</xm:sqref>
        </x14:dataValidation>
        <x14:dataValidation type="list" allowBlank="1" showInputMessage="1" showErrorMessage="1" xr:uid="{BF67BFBC-321F-443E-8B02-637AC7ED21E2}">
          <x14:formula1>
            <xm:f>FORMULAS!$B$37:$B$43</xm:f>
          </x14:formula1>
          <xm:sqref>H13:H16 H21:H36 H54 H48:H51 H46 H38:H42 H63:H67 H19</xm:sqref>
        </x14:dataValidation>
        <x14:dataValidation type="list" allowBlank="1" showInputMessage="1" showErrorMessage="1" xr:uid="{1F57FAD1-722C-43B6-81D3-DB5F2FA9716A}">
          <x14:formula1>
            <xm:f>FORMULAS!$B$45:$B$54</xm:f>
          </x14:formula1>
          <xm:sqref>M13:M16 M32:M36 M26:M30 M21:M24 M58 M54 M48:M51 M46 M38:M42 M63:M67 M19</xm:sqref>
        </x14:dataValidation>
        <x14:dataValidation type="list" allowBlank="1" showInputMessage="1" showErrorMessage="1" xr:uid="{C77D58CF-1A59-43F6-A703-B8D068EDCAC2}">
          <x14:formula1>
            <xm:f>FORMULAS!$B$56:$B$58</xm:f>
          </x14:formula1>
          <xm:sqref>V45:V57 V26:V41 V19:V24</xm:sqref>
        </x14:dataValidation>
        <x14:dataValidation type="list" allowBlank="1" showInputMessage="1" showErrorMessage="1" xr:uid="{E023974C-EDE7-4D2B-9A62-31E132A4D4BA}">
          <x14:formula1>
            <xm:f>FORMULAS!$B$60:$B$61</xm:f>
          </x14:formula1>
          <xm:sqref>Y45:Y46 Y19:Y41</xm:sqref>
        </x14:dataValidation>
        <x14:dataValidation type="list" allowBlank="1" showInputMessage="1" showErrorMessage="1" xr:uid="{B4D46B50-A3F8-4608-8197-6E377153E50B}">
          <x14:formula1>
            <xm:f>FORMULAS!$B$66:$B$67</xm:f>
          </x14:formula1>
          <xm:sqref>AB32:AB59</xm:sqref>
        </x14:dataValidation>
        <x14:dataValidation type="list" allowBlank="1" showInputMessage="1" showErrorMessage="1" xr:uid="{22FB5C21-320B-4850-BDB2-C00D6030FFC3}">
          <x14:formula1>
            <xm:f>FORMULAS!$B$69:$B$70</xm:f>
          </x14:formula1>
          <xm:sqref>AC35:AC59</xm:sqref>
        </x14:dataValidation>
        <x14:dataValidation type="list" allowBlank="1" showErrorMessage="1" xr:uid="{85B49195-7975-492C-A621-C6D9584F3952}">
          <x14:formula1>
            <xm:f>FORMULAS!$B$56:$B$58</xm:f>
          </x14:formula1>
          <xm:sqref>V13:V18 V42:V44</xm:sqref>
        </x14:dataValidation>
        <x14:dataValidation type="list" allowBlank="1" showErrorMessage="1" xr:uid="{58C36FCC-56EF-4014-B26D-BF6E858F46B5}">
          <x14:formula1>
            <xm:f>FORMULAS!$B$60:$B$61</xm:f>
          </x14:formula1>
          <xm:sqref>Y13:Y18 Y42:Y44</xm:sqref>
        </x14:dataValidation>
        <x14:dataValidation type="list" allowBlank="1" showErrorMessage="1" xr:uid="{517F6BF6-EAFD-421E-8D3C-5E73E741BB55}">
          <x14:formula1>
            <xm:f>FORMULAS!$B$69:$B$70</xm:f>
          </x14:formula1>
          <xm:sqref>AC13:AC24 AC32:AC34 AC26:AC30</xm:sqref>
        </x14:dataValidation>
        <x14:dataValidation type="list" allowBlank="1" showErrorMessage="1" xr:uid="{479AB428-EE99-4851-9415-71A38A0B486A}">
          <x14:formula1>
            <xm:f>FORMULAS!$B$63:$B$64</xm:f>
          </x14:formula1>
          <xm:sqref>AA13:AA24 AA32:AA59 AA26:AA30</xm:sqref>
        </x14:dataValidation>
        <x14:dataValidation type="list" allowBlank="1" showErrorMessage="1" xr:uid="{BA4ECAA6-3B9F-40CE-998B-10EE4C139403}">
          <x14:formula1>
            <xm:f>FORMULAS!$B$66:$B$67</xm:f>
          </x14:formula1>
          <xm:sqref>AB13:AB24 AB26:AB30</xm:sqref>
        </x14:dataValidation>
        <x14:dataValidation type="list" allowBlank="1" showErrorMessage="1" xr:uid="{1245D76B-904A-46B8-97B2-62B2DD0186BD}">
          <x14:formula1>
            <xm:f>FORMULAS!$C$30:$C$34</xm:f>
          </x14:formula1>
          <xm:sqref>D24 D26</xm:sqref>
        </x14:dataValidation>
        <x14:dataValidation type="list" allowBlank="1" showInputMessage="1" showErrorMessage="1" xr:uid="{AF520AE6-E9E0-431A-971E-8F7FAA94C16A}">
          <x14:formula1>
            <xm:f>FORMULAS!$B$31:$B$34</xm:f>
          </x14:formula1>
          <xm:sqref>D60:D65</xm:sqref>
        </x14:dataValidation>
        <x14:dataValidation type="list" allowBlank="1" showInputMessage="1" showErrorMessage="1" xr:uid="{2AF46112-47AA-4708-A12C-50FE1556353E}">
          <x14:formula1>
            <xm:f>FORMULAS!$C$35:$C$38</xm:f>
          </x14:formula1>
          <xm:sqref>D54 D58</xm:sqref>
        </x14:dataValidation>
        <x14:dataValidation type="list" allowBlank="1" showInputMessage="1" showErrorMessage="1" xr:uid="{1E6F192B-1120-4A02-9F31-BB09C8DD49B6}">
          <x14:formula1>
            <xm:f>FORMULAS!$B$56:$B$57</xm:f>
          </x14:formula1>
          <xm:sqref>Y47:Y57</xm:sqref>
        </x14:dataValidation>
        <x14:dataValidation type="list" allowBlank="1" showInputMessage="1" showErrorMessage="1" xr:uid="{E337A151-441C-427C-AE01-0E9799F59DCF}">
          <x14:formula1>
            <xm:f>FORMULAS!$B$38:$B$44</xm:f>
          </x14:formula1>
          <xm:sqref>H58</xm:sqref>
        </x14:dataValidation>
        <x14:dataValidation type="list" allowBlank="1" showInputMessage="1" showErrorMessage="1" xr:uid="{640F5B96-04E5-47A5-BB8D-3BD86456CD70}">
          <x14:formula1>
            <xm:f>FORMULAS!$B$57:$B$59</xm:f>
          </x14:formula1>
          <xm:sqref>V58:V59</xm:sqref>
        </x14:dataValidation>
        <x14:dataValidation type="list" allowBlank="1" showInputMessage="1" showErrorMessage="1" xr:uid="{61C2FD1E-29CF-4CF7-99E5-EA5D0C57844D}">
          <x14:formula1>
            <xm:f>FORMULAS!$B$61:$B$62</xm:f>
          </x14:formula1>
          <xm:sqref>Y58:Y59 AA31 AA25</xm:sqref>
        </x14:dataValidation>
        <x14:dataValidation type="list" allowBlank="1" showInputMessage="1" showErrorMessage="1" xr:uid="{85F3F30D-9A48-4AB7-A076-9E273165D20D}">
          <x14:formula1>
            <xm:f>FORMULAS!$B$36:$B$42</xm:f>
          </x14:formula1>
          <xm:sqref>H60:H62</xm:sqref>
        </x14:dataValidation>
        <x14:dataValidation type="list" allowBlank="1" showInputMessage="1" showErrorMessage="1" xr:uid="{A675AA6B-6A61-4FF4-BB7A-516C3EEBC11F}">
          <x14:formula1>
            <xm:f>FORMULAS!$B$44:$B$53</xm:f>
          </x14:formula1>
          <xm:sqref>M60:M62</xm:sqref>
        </x14:dataValidation>
        <x14:dataValidation type="list" allowBlank="1" showInputMessage="1" showErrorMessage="1" xr:uid="{3B389C39-F595-47AA-A7F9-B5E070269A25}">
          <x14:formula1>
            <xm:f>FORMULAS!$B$55:$B$57</xm:f>
          </x14:formula1>
          <xm:sqref>V60:V69</xm:sqref>
        </x14:dataValidation>
        <x14:dataValidation type="list" allowBlank="1" showInputMessage="1" showErrorMessage="1" xr:uid="{7E9D256E-A29D-49EF-B41B-38B783C534CD}">
          <x14:formula1>
            <xm:f>FORMULAS!$B$59:$B$60</xm:f>
          </x14:formula1>
          <xm:sqref>Y60:Y69</xm:sqref>
        </x14:dataValidation>
        <x14:dataValidation type="list" allowBlank="1" showInputMessage="1" showErrorMessage="1" xr:uid="{F859ADA9-FCDE-45C1-B73A-B837A2B97508}">
          <x14:formula1>
            <xm:f>FORMULAS!$B$68:$B$69</xm:f>
          </x14:formula1>
          <xm:sqref>AC60:AC69</xm:sqref>
        </x14:dataValidation>
        <x14:dataValidation type="list" allowBlank="1" showInputMessage="1" showErrorMessage="1" xr:uid="{FE8C5CEA-33FB-45D0-9C8F-696F1FF90054}">
          <x14:formula1>
            <xm:f>FORMULAS!$B$65:$B$66</xm:f>
          </x14:formula1>
          <xm:sqref>AB60:AB69</xm:sqref>
        </x14:dataValidation>
        <x14:dataValidation type="list" allowBlank="1" showInputMessage="1" showErrorMessage="1" xr:uid="{C2FCF040-DB78-49BF-B39F-E03212EA6B21}">
          <x14:formula1>
            <xm:f>FORMULAS!$B$62:$B$63</xm:f>
          </x14:formula1>
          <xm:sqref>AA60:AA69</xm:sqref>
        </x14:dataValidation>
        <x14:dataValidation type="list" allowBlank="1" showInputMessage="1" showErrorMessage="1" xr:uid="{0BBAFAC4-6B97-4EA0-AFA0-0279B64774B3}">
          <x14:formula1>
            <xm:f>FORMULAS!$B$30:$B$33</xm:f>
          </x14:formula1>
          <xm:sqref>D25 D31</xm:sqref>
        </x14:dataValidation>
        <x14:dataValidation type="list" allowBlank="1" showInputMessage="1" showErrorMessage="1" xr:uid="{E83F5A67-9451-48AC-8921-CE07FBD36B7A}">
          <x14:formula1>
            <xm:f>FORMULAS!$B$43:$B$52</xm:f>
          </x14:formula1>
          <xm:sqref>M25 M31</xm:sqref>
        </x14:dataValidation>
        <x14:dataValidation type="list" allowBlank="1" showInputMessage="1" showErrorMessage="1" xr:uid="{6956CF21-480F-426D-AA50-FF106B556CAD}">
          <x14:formula1>
            <xm:f>FORMULAS!$B$54:$B$56</xm:f>
          </x14:formula1>
          <xm:sqref>V25</xm:sqref>
        </x14:dataValidation>
        <x14:dataValidation type="list" allowBlank="1" showInputMessage="1" showErrorMessage="1" xr:uid="{69E63F3F-8793-43F1-A7D7-3FFFDA70DAE6}">
          <x14:formula1>
            <xm:f>FORMULAS!$B$67:$B$68</xm:f>
          </x14:formula1>
          <xm:sqref>AC25 AC31</xm:sqref>
        </x14:dataValidation>
        <x14:dataValidation type="list" allowBlank="1" showInputMessage="1" showErrorMessage="1" xr:uid="{BBBC8FF2-1864-4AAF-B26A-FDD0C16D8AE9}">
          <x14:formula1>
            <xm:f>FORMULAS!$B$64:$B$65</xm:f>
          </x14:formula1>
          <xm:sqref>AB25 AB31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3EB1-179E-4EA0-A7C2-86C8A6BC934E}">
  <dimension ref="B2:N76"/>
  <sheetViews>
    <sheetView topLeftCell="A8" workbookViewId="0">
      <selection activeCell="B3" sqref="B3:B12"/>
    </sheetView>
  </sheetViews>
  <sheetFormatPr baseColWidth="10" defaultRowHeight="15" x14ac:dyDescent="0.25"/>
  <sheetData>
    <row r="2" spans="2:14" ht="15.75" thickBot="1" x14ac:dyDescent="0.3"/>
    <row r="3" spans="2:14" x14ac:dyDescent="0.25">
      <c r="B3" s="153" t="s">
        <v>570</v>
      </c>
      <c r="C3" s="152"/>
      <c r="D3" s="152"/>
      <c r="E3" s="152"/>
      <c r="F3" s="296" t="s">
        <v>66</v>
      </c>
      <c r="G3" s="297"/>
      <c r="H3" s="298"/>
      <c r="I3" s="298"/>
      <c r="J3" s="299"/>
      <c r="K3" s="152"/>
      <c r="L3" s="152"/>
      <c r="M3" s="152"/>
      <c r="N3" s="152"/>
    </row>
    <row r="4" spans="2:14" ht="38.25" x14ac:dyDescent="0.25">
      <c r="B4" s="153" t="s">
        <v>319</v>
      </c>
      <c r="C4" s="152"/>
      <c r="D4" s="152"/>
      <c r="E4" s="152"/>
      <c r="F4" s="154" t="s">
        <v>250</v>
      </c>
      <c r="G4" s="155" t="s">
        <v>251</v>
      </c>
      <c r="H4" s="156" t="s">
        <v>252</v>
      </c>
      <c r="I4" s="156" t="s">
        <v>253</v>
      </c>
      <c r="J4" s="157" t="s">
        <v>6</v>
      </c>
      <c r="K4" s="152"/>
      <c r="L4" s="152"/>
      <c r="M4" s="152"/>
      <c r="N4" s="152"/>
    </row>
    <row r="5" spans="2:14" ht="76.5" x14ac:dyDescent="0.25">
      <c r="B5" s="153" t="s">
        <v>322</v>
      </c>
      <c r="C5" s="152"/>
      <c r="D5" s="152"/>
      <c r="E5" s="152"/>
      <c r="F5" s="158" t="s">
        <v>34</v>
      </c>
      <c r="G5" s="159" t="s">
        <v>254</v>
      </c>
      <c r="H5" s="160">
        <v>0</v>
      </c>
      <c r="I5" s="160">
        <v>2</v>
      </c>
      <c r="J5" s="161">
        <v>0.2</v>
      </c>
      <c r="K5" s="152"/>
      <c r="L5" s="152"/>
      <c r="M5" s="152"/>
      <c r="N5" s="152"/>
    </row>
    <row r="6" spans="2:14" ht="76.5" x14ac:dyDescent="0.25">
      <c r="B6" s="153" t="s">
        <v>593</v>
      </c>
      <c r="C6" s="152"/>
      <c r="D6" s="152"/>
      <c r="E6" s="152"/>
      <c r="F6" s="162" t="s">
        <v>40</v>
      </c>
      <c r="G6" s="163" t="s">
        <v>255</v>
      </c>
      <c r="H6" s="160">
        <v>3</v>
      </c>
      <c r="I6" s="160">
        <v>24</v>
      </c>
      <c r="J6" s="161">
        <v>0.4</v>
      </c>
      <c r="K6" s="152"/>
      <c r="L6" s="152"/>
      <c r="M6" s="152"/>
      <c r="N6" s="152"/>
    </row>
    <row r="7" spans="2:14" ht="76.5" x14ac:dyDescent="0.25">
      <c r="B7" s="153" t="s">
        <v>594</v>
      </c>
      <c r="C7" s="152"/>
      <c r="D7" s="152"/>
      <c r="E7" s="152"/>
      <c r="F7" s="166" t="s">
        <v>46</v>
      </c>
      <c r="G7" s="163" t="s">
        <v>256</v>
      </c>
      <c r="H7" s="160">
        <v>25</v>
      </c>
      <c r="I7" s="160">
        <v>500</v>
      </c>
      <c r="J7" s="161">
        <v>0.6</v>
      </c>
      <c r="K7" s="152"/>
      <c r="L7" s="152"/>
      <c r="M7" s="152"/>
      <c r="N7" s="152"/>
    </row>
    <row r="8" spans="2:14" ht="102" x14ac:dyDescent="0.25">
      <c r="B8" s="153" t="s">
        <v>595</v>
      </c>
      <c r="C8" s="152"/>
      <c r="D8" s="152"/>
      <c r="E8" s="152"/>
      <c r="F8" s="167" t="s">
        <v>51</v>
      </c>
      <c r="G8" s="163" t="s">
        <v>257</v>
      </c>
      <c r="H8" s="160">
        <v>5001</v>
      </c>
      <c r="I8" s="160">
        <v>5000</v>
      </c>
      <c r="J8" s="161">
        <v>0.8</v>
      </c>
      <c r="K8" s="152"/>
      <c r="L8" s="152"/>
      <c r="M8" s="152"/>
      <c r="N8" s="152"/>
    </row>
    <row r="9" spans="2:14" ht="76.5" x14ac:dyDescent="0.25">
      <c r="B9" s="182" t="s">
        <v>596</v>
      </c>
      <c r="C9" s="152"/>
      <c r="D9" s="152"/>
      <c r="E9" s="152"/>
      <c r="F9" s="168" t="s">
        <v>57</v>
      </c>
      <c r="G9" s="163" t="s">
        <v>258</v>
      </c>
      <c r="H9" s="160">
        <v>5001</v>
      </c>
      <c r="I9" s="160"/>
      <c r="J9" s="161">
        <v>1</v>
      </c>
      <c r="K9" s="152"/>
      <c r="L9" s="152"/>
      <c r="M9" s="152"/>
      <c r="N9" s="152"/>
    </row>
    <row r="10" spans="2:14" ht="15.75" thickBot="1" x14ac:dyDescent="0.3">
      <c r="B10" s="182" t="s">
        <v>597</v>
      </c>
      <c r="C10" s="152"/>
      <c r="D10" s="152"/>
      <c r="E10" s="152"/>
      <c r="F10" s="169"/>
      <c r="G10" s="170"/>
      <c r="H10" s="171"/>
      <c r="I10" s="171"/>
      <c r="J10" s="172"/>
      <c r="K10" s="152"/>
      <c r="L10" s="152"/>
      <c r="M10" s="152"/>
      <c r="N10" s="152"/>
    </row>
    <row r="11" spans="2:14" ht="15.75" thickBot="1" x14ac:dyDescent="0.3">
      <c r="B11" s="182" t="s">
        <v>598</v>
      </c>
      <c r="C11" s="152"/>
      <c r="D11" s="152"/>
      <c r="E11" s="152"/>
      <c r="F11" s="152"/>
      <c r="G11" s="152"/>
      <c r="H11" s="152"/>
      <c r="I11" s="152"/>
      <c r="J11" s="152"/>
      <c r="K11" s="152"/>
      <c r="L11" s="152"/>
      <c r="M11" s="152"/>
      <c r="N11" s="152"/>
    </row>
    <row r="12" spans="2:14" x14ac:dyDescent="0.25">
      <c r="B12" s="182" t="s">
        <v>599</v>
      </c>
      <c r="C12" s="152"/>
      <c r="D12" s="152"/>
      <c r="E12" s="152"/>
      <c r="F12" s="288" t="s">
        <v>271</v>
      </c>
      <c r="G12" s="289"/>
      <c r="H12" s="289"/>
      <c r="I12" s="290"/>
      <c r="J12" s="152"/>
      <c r="K12" s="152"/>
      <c r="L12" s="152"/>
      <c r="M12" s="152"/>
      <c r="N12" s="152"/>
    </row>
    <row r="13" spans="2:14" ht="25.5" x14ac:dyDescent="0.25">
      <c r="B13" s="182"/>
      <c r="C13" s="152"/>
      <c r="D13" s="152"/>
      <c r="E13" s="152"/>
      <c r="F13" s="154" t="s">
        <v>250</v>
      </c>
      <c r="G13" s="155" t="s">
        <v>272</v>
      </c>
      <c r="H13" s="155" t="s">
        <v>273</v>
      </c>
      <c r="I13" s="157" t="s">
        <v>274</v>
      </c>
      <c r="J13" s="152"/>
      <c r="K13" s="152"/>
      <c r="L13" s="152"/>
      <c r="M13" s="152"/>
      <c r="N13" s="152"/>
    </row>
    <row r="14" spans="2:14" ht="63.75" x14ac:dyDescent="0.25">
      <c r="B14" s="182" t="s">
        <v>600</v>
      </c>
      <c r="C14" s="152"/>
      <c r="D14" s="152"/>
      <c r="E14" s="152"/>
      <c r="F14" s="158" t="s">
        <v>37</v>
      </c>
      <c r="G14" s="173">
        <v>0.2</v>
      </c>
      <c r="H14" s="159" t="s">
        <v>261</v>
      </c>
      <c r="I14" s="174" t="s">
        <v>266</v>
      </c>
      <c r="J14" s="152"/>
      <c r="K14" s="152"/>
      <c r="L14" s="152"/>
      <c r="M14" s="152"/>
      <c r="N14" s="152"/>
    </row>
    <row r="15" spans="2:14" ht="153" x14ac:dyDescent="0.25">
      <c r="B15" s="182" t="s">
        <v>601</v>
      </c>
      <c r="C15" s="152"/>
      <c r="D15" s="152"/>
      <c r="E15" s="152"/>
      <c r="F15" s="162" t="s">
        <v>260</v>
      </c>
      <c r="G15" s="173">
        <v>0.4</v>
      </c>
      <c r="H15" s="163" t="s">
        <v>262</v>
      </c>
      <c r="I15" s="175" t="s">
        <v>267</v>
      </c>
      <c r="J15" s="152"/>
      <c r="K15" s="152"/>
      <c r="L15" s="152"/>
      <c r="M15" s="152"/>
      <c r="N15" s="152"/>
    </row>
    <row r="16" spans="2:14" ht="114.75" x14ac:dyDescent="0.25">
      <c r="B16" s="182" t="s">
        <v>602</v>
      </c>
      <c r="C16" s="152"/>
      <c r="D16" s="152"/>
      <c r="E16" s="152"/>
      <c r="F16" s="166" t="s">
        <v>20</v>
      </c>
      <c r="G16" s="173">
        <v>0.6</v>
      </c>
      <c r="H16" s="163" t="s">
        <v>263</v>
      </c>
      <c r="I16" s="175" t="s">
        <v>268</v>
      </c>
      <c r="J16" s="152"/>
      <c r="K16" s="152"/>
      <c r="L16" s="152"/>
      <c r="M16" s="152"/>
      <c r="N16" s="152"/>
    </row>
    <row r="17" spans="2:14" ht="140.25" x14ac:dyDescent="0.25">
      <c r="B17" s="182" t="s">
        <v>603</v>
      </c>
      <c r="C17" s="152"/>
      <c r="D17" s="152"/>
      <c r="E17" s="152"/>
      <c r="F17" s="167" t="s">
        <v>54</v>
      </c>
      <c r="G17" s="173">
        <v>0.8</v>
      </c>
      <c r="H17" s="163" t="s">
        <v>264</v>
      </c>
      <c r="I17" s="175" t="s">
        <v>269</v>
      </c>
      <c r="J17" s="152"/>
      <c r="K17" s="152"/>
      <c r="L17" s="152"/>
      <c r="M17" s="152"/>
      <c r="N17" s="152"/>
    </row>
    <row r="18" spans="2:14" ht="102" x14ac:dyDescent="0.25">
      <c r="B18" s="182" t="s">
        <v>604</v>
      </c>
      <c r="C18" s="152"/>
      <c r="D18" s="152"/>
      <c r="E18" s="152"/>
      <c r="F18" s="168" t="s">
        <v>59</v>
      </c>
      <c r="G18" s="173">
        <v>1</v>
      </c>
      <c r="H18" s="163" t="s">
        <v>265</v>
      </c>
      <c r="I18" s="175" t="s">
        <v>270</v>
      </c>
      <c r="J18" s="152"/>
      <c r="K18" s="152"/>
      <c r="L18" s="152"/>
      <c r="M18" s="152"/>
      <c r="N18" s="152"/>
    </row>
    <row r="19" spans="2:14" ht="15.75" thickBot="1" x14ac:dyDescent="0.3">
      <c r="B19" s="182"/>
      <c r="C19" s="152"/>
      <c r="D19" s="152"/>
      <c r="E19" s="152"/>
      <c r="F19" s="152"/>
      <c r="G19" s="152"/>
      <c r="H19" s="152"/>
      <c r="I19" s="152"/>
      <c r="J19" s="152"/>
      <c r="K19" s="152"/>
      <c r="L19" s="152"/>
      <c r="M19" s="152"/>
      <c r="N19" s="152"/>
    </row>
    <row r="20" spans="2:14" x14ac:dyDescent="0.25">
      <c r="B20" s="182" t="s">
        <v>605</v>
      </c>
      <c r="C20" s="152"/>
      <c r="D20" s="152"/>
      <c r="E20" s="152"/>
      <c r="F20" s="132"/>
      <c r="G20" s="132"/>
      <c r="H20" s="133"/>
      <c r="I20" s="291" t="s">
        <v>7</v>
      </c>
      <c r="J20" s="291"/>
      <c r="K20" s="291"/>
      <c r="L20" s="291"/>
      <c r="M20" s="292"/>
      <c r="N20" s="152"/>
    </row>
    <row r="21" spans="2:14" x14ac:dyDescent="0.25">
      <c r="B21" s="182" t="s">
        <v>606</v>
      </c>
      <c r="C21" s="152"/>
      <c r="D21" s="152"/>
      <c r="E21" s="152"/>
      <c r="F21" s="134"/>
      <c r="G21" s="134"/>
      <c r="H21" s="135"/>
      <c r="I21" s="136">
        <v>0.2</v>
      </c>
      <c r="J21" s="136">
        <v>0.4</v>
      </c>
      <c r="K21" s="136">
        <v>0.6</v>
      </c>
      <c r="L21" s="136">
        <v>0.8</v>
      </c>
      <c r="M21" s="137">
        <v>1</v>
      </c>
      <c r="N21" s="152"/>
    </row>
    <row r="22" spans="2:14" x14ac:dyDescent="0.25">
      <c r="B22" s="182" t="s">
        <v>406</v>
      </c>
      <c r="C22" s="152"/>
      <c r="D22" s="152"/>
      <c r="E22" s="152"/>
      <c r="F22" s="134"/>
      <c r="G22" s="134"/>
      <c r="H22" s="138"/>
      <c r="I22" s="139" t="s">
        <v>37</v>
      </c>
      <c r="J22" s="139" t="s">
        <v>260</v>
      </c>
      <c r="K22" s="139" t="s">
        <v>20</v>
      </c>
      <c r="L22" s="139" t="s">
        <v>54</v>
      </c>
      <c r="M22" s="140" t="s">
        <v>59</v>
      </c>
      <c r="N22" s="152"/>
    </row>
    <row r="23" spans="2:14" x14ac:dyDescent="0.25">
      <c r="B23" s="182" t="s">
        <v>607</v>
      </c>
      <c r="C23" s="152"/>
      <c r="D23" s="152"/>
      <c r="E23" s="152"/>
      <c r="F23" s="293" t="s">
        <v>6</v>
      </c>
      <c r="G23" s="141">
        <v>1</v>
      </c>
      <c r="H23" s="139" t="s">
        <v>57</v>
      </c>
      <c r="I23" s="142" t="s">
        <v>21</v>
      </c>
      <c r="J23" s="142" t="s">
        <v>21</v>
      </c>
      <c r="K23" s="142" t="s">
        <v>21</v>
      </c>
      <c r="L23" s="142" t="s">
        <v>21</v>
      </c>
      <c r="M23" s="143" t="s">
        <v>22</v>
      </c>
      <c r="N23" s="152"/>
    </row>
    <row r="24" spans="2:14" x14ac:dyDescent="0.25">
      <c r="B24" s="182" t="s">
        <v>608</v>
      </c>
      <c r="C24" s="152"/>
      <c r="D24" s="152"/>
      <c r="E24" s="152"/>
      <c r="F24" s="293"/>
      <c r="G24" s="141">
        <v>0.8</v>
      </c>
      <c r="H24" s="139" t="s">
        <v>51</v>
      </c>
      <c r="I24" s="144" t="s">
        <v>20</v>
      </c>
      <c r="J24" s="144" t="s">
        <v>20</v>
      </c>
      <c r="K24" s="142" t="s">
        <v>21</v>
      </c>
      <c r="L24" s="142" t="s">
        <v>21</v>
      </c>
      <c r="M24" s="143" t="s">
        <v>22</v>
      </c>
      <c r="N24" s="152"/>
    </row>
    <row r="25" spans="2:14" x14ac:dyDescent="0.25">
      <c r="B25" s="182" t="s">
        <v>420</v>
      </c>
      <c r="C25" s="152"/>
      <c r="D25" s="152"/>
      <c r="E25" s="152"/>
      <c r="F25" s="293"/>
      <c r="G25" s="141">
        <v>0.6</v>
      </c>
      <c r="H25" s="139" t="s">
        <v>46</v>
      </c>
      <c r="I25" s="144" t="s">
        <v>20</v>
      </c>
      <c r="J25" s="144" t="s">
        <v>20</v>
      </c>
      <c r="K25" s="144" t="s">
        <v>20</v>
      </c>
      <c r="L25" s="142" t="s">
        <v>21</v>
      </c>
      <c r="M25" s="143" t="s">
        <v>22</v>
      </c>
      <c r="N25" s="152"/>
    </row>
    <row r="26" spans="2:14" x14ac:dyDescent="0.25">
      <c r="B26" s="182" t="s">
        <v>458</v>
      </c>
      <c r="C26" s="152"/>
      <c r="D26" s="152"/>
      <c r="E26" s="152"/>
      <c r="F26" s="293"/>
      <c r="G26" s="141">
        <v>0.4</v>
      </c>
      <c r="H26" s="139" t="s">
        <v>40</v>
      </c>
      <c r="I26" s="145" t="s">
        <v>8</v>
      </c>
      <c r="J26" s="144" t="s">
        <v>20</v>
      </c>
      <c r="K26" s="144" t="s">
        <v>20</v>
      </c>
      <c r="L26" s="142" t="s">
        <v>21</v>
      </c>
      <c r="M26" s="143" t="s">
        <v>22</v>
      </c>
      <c r="N26" s="152"/>
    </row>
    <row r="27" spans="2:14" ht="15.75" thickBot="1" x14ac:dyDescent="0.3">
      <c r="B27" s="182" t="s">
        <v>298</v>
      </c>
      <c r="C27" s="152"/>
      <c r="D27" s="152"/>
      <c r="E27" s="152"/>
      <c r="F27" s="294"/>
      <c r="G27" s="146">
        <v>0.2</v>
      </c>
      <c r="H27" s="147" t="s">
        <v>34</v>
      </c>
      <c r="I27" s="148" t="s">
        <v>8</v>
      </c>
      <c r="J27" s="148" t="s">
        <v>8</v>
      </c>
      <c r="K27" s="149" t="s">
        <v>20</v>
      </c>
      <c r="L27" s="150" t="s">
        <v>21</v>
      </c>
      <c r="M27" s="151" t="s">
        <v>22</v>
      </c>
      <c r="N27" s="152"/>
    </row>
    <row r="28" spans="2:14" ht="15.75" thickBot="1" x14ac:dyDescent="0.3">
      <c r="B28" s="182" t="s">
        <v>609</v>
      </c>
      <c r="C28" s="152"/>
      <c r="D28" s="152"/>
      <c r="E28" s="152"/>
      <c r="F28" s="295"/>
      <c r="G28" s="152"/>
      <c r="H28" s="152"/>
      <c r="I28" s="152"/>
      <c r="J28" s="152"/>
      <c r="K28" s="152"/>
      <c r="L28" s="152"/>
      <c r="M28" s="152"/>
      <c r="N28" s="152"/>
    </row>
    <row r="29" spans="2:14" ht="15.75" thickBot="1" x14ac:dyDescent="0.3">
      <c r="B29" s="182" t="s">
        <v>610</v>
      </c>
      <c r="C29" s="152"/>
      <c r="D29" s="152"/>
      <c r="E29" s="152"/>
      <c r="F29" s="152"/>
      <c r="G29" s="152"/>
      <c r="H29" s="152"/>
      <c r="I29" s="152"/>
      <c r="J29" s="152"/>
      <c r="K29" s="152"/>
      <c r="L29" s="152"/>
      <c r="M29" s="152"/>
      <c r="N29" s="152"/>
    </row>
    <row r="30" spans="2:14" x14ac:dyDescent="0.25">
      <c r="B30" s="182"/>
      <c r="C30" s="152"/>
      <c r="D30" s="152"/>
      <c r="E30" s="152"/>
      <c r="F30" s="288" t="s">
        <v>289</v>
      </c>
      <c r="G30" s="289"/>
      <c r="H30" s="290"/>
      <c r="I30" s="152"/>
      <c r="J30" s="152"/>
      <c r="K30" s="152"/>
      <c r="L30" s="152"/>
      <c r="M30" s="152"/>
      <c r="N30" s="152"/>
    </row>
    <row r="31" spans="2:14" x14ac:dyDescent="0.25">
      <c r="B31" s="182" t="s">
        <v>238</v>
      </c>
      <c r="C31" s="152"/>
      <c r="D31" s="152"/>
      <c r="E31" s="152"/>
      <c r="F31" s="154" t="s">
        <v>250</v>
      </c>
      <c r="G31" s="155" t="s">
        <v>290</v>
      </c>
      <c r="H31" s="157" t="s">
        <v>291</v>
      </c>
      <c r="I31" s="152"/>
      <c r="J31" s="152"/>
      <c r="K31" s="152"/>
      <c r="L31" s="152"/>
      <c r="M31" s="152"/>
      <c r="N31" s="152"/>
    </row>
    <row r="32" spans="2:14" x14ac:dyDescent="0.25">
      <c r="B32" s="182" t="s">
        <v>239</v>
      </c>
      <c r="C32" s="152"/>
      <c r="D32" s="152"/>
      <c r="E32" s="152"/>
      <c r="F32" s="158" t="s">
        <v>34</v>
      </c>
      <c r="G32" s="173">
        <v>0.01</v>
      </c>
      <c r="H32" s="161">
        <v>0.2</v>
      </c>
      <c r="I32" s="152"/>
      <c r="J32" s="152"/>
      <c r="K32" s="152"/>
      <c r="L32" s="152"/>
      <c r="M32" s="152"/>
      <c r="N32" s="152"/>
    </row>
    <row r="33" spans="2:14" x14ac:dyDescent="0.25">
      <c r="B33" s="182"/>
      <c r="C33" s="152"/>
      <c r="D33" s="152"/>
      <c r="E33" s="152"/>
      <c r="F33" s="162" t="s">
        <v>40</v>
      </c>
      <c r="G33" s="173">
        <v>0.21</v>
      </c>
      <c r="H33" s="161">
        <v>0.4</v>
      </c>
      <c r="I33" s="152"/>
      <c r="J33" s="152"/>
      <c r="K33" s="152"/>
      <c r="L33" s="152"/>
      <c r="M33" s="152"/>
      <c r="N33" s="152"/>
    </row>
    <row r="34" spans="2:14" x14ac:dyDescent="0.25">
      <c r="B34" s="182" t="s">
        <v>240</v>
      </c>
      <c r="C34" s="152"/>
      <c r="D34" s="152"/>
      <c r="E34" s="152"/>
      <c r="F34" s="166" t="s">
        <v>46</v>
      </c>
      <c r="G34" s="173">
        <v>0.41</v>
      </c>
      <c r="H34" s="161">
        <v>0.6</v>
      </c>
      <c r="I34" s="152"/>
      <c r="J34" s="152"/>
      <c r="K34" s="152"/>
      <c r="L34" s="152"/>
      <c r="M34" s="152"/>
      <c r="N34" s="152"/>
    </row>
    <row r="35" spans="2:14" x14ac:dyDescent="0.25">
      <c r="B35" s="182" t="s">
        <v>241</v>
      </c>
      <c r="C35" s="152"/>
      <c r="D35" s="152"/>
      <c r="E35" s="152"/>
      <c r="F35" s="167" t="s">
        <v>51</v>
      </c>
      <c r="G35" s="173">
        <v>0.61</v>
      </c>
      <c r="H35" s="161">
        <v>0.8</v>
      </c>
      <c r="I35" s="152"/>
      <c r="J35" s="152"/>
      <c r="K35" s="152"/>
      <c r="L35" s="152"/>
      <c r="M35" s="152"/>
      <c r="N35" s="152"/>
    </row>
    <row r="36" spans="2:14" x14ac:dyDescent="0.25">
      <c r="B36" s="182"/>
      <c r="C36" s="152"/>
      <c r="D36" s="152"/>
      <c r="E36" s="152"/>
      <c r="F36" s="168" t="s">
        <v>57</v>
      </c>
      <c r="G36" s="173">
        <v>0.81</v>
      </c>
      <c r="H36" s="161">
        <v>1</v>
      </c>
      <c r="I36" s="152"/>
      <c r="J36" s="152"/>
      <c r="K36" s="152"/>
      <c r="L36" s="152"/>
      <c r="M36" s="152"/>
      <c r="N36" s="152"/>
    </row>
    <row r="37" spans="2:14" x14ac:dyDescent="0.25">
      <c r="B37" s="182" t="s">
        <v>242</v>
      </c>
      <c r="C37" s="152"/>
      <c r="D37" s="152"/>
      <c r="E37" s="152"/>
      <c r="F37" s="152"/>
      <c r="G37" s="152"/>
      <c r="H37" s="152"/>
      <c r="I37" s="152"/>
      <c r="J37" s="152"/>
      <c r="K37" s="152"/>
      <c r="L37" s="152"/>
      <c r="M37" s="152"/>
      <c r="N37" s="152"/>
    </row>
    <row r="38" spans="2:14" ht="15.75" thickBot="1" x14ac:dyDescent="0.3">
      <c r="B38" s="182" t="s">
        <v>243</v>
      </c>
      <c r="C38" s="152"/>
      <c r="D38" s="152"/>
      <c r="E38" s="152"/>
      <c r="F38" s="169"/>
      <c r="G38" s="170"/>
      <c r="H38" s="172"/>
      <c r="I38" s="152"/>
      <c r="J38" s="152"/>
      <c r="K38" s="152"/>
      <c r="L38" s="152"/>
      <c r="M38" s="152"/>
      <c r="N38" s="152"/>
    </row>
    <row r="39" spans="2:14" x14ac:dyDescent="0.25">
      <c r="B39" s="182" t="s">
        <v>244</v>
      </c>
      <c r="C39" s="152"/>
      <c r="D39" s="152"/>
      <c r="E39" s="152"/>
      <c r="F39" s="152"/>
      <c r="G39" s="152"/>
      <c r="H39" s="152"/>
      <c r="I39" s="152"/>
      <c r="J39" s="152"/>
      <c r="K39" s="152"/>
      <c r="L39" s="152"/>
      <c r="M39" s="152"/>
      <c r="N39" s="152"/>
    </row>
    <row r="40" spans="2:14" x14ac:dyDescent="0.25">
      <c r="B40" s="182" t="s">
        <v>245</v>
      </c>
      <c r="C40" s="152"/>
      <c r="D40" s="152"/>
      <c r="E40" s="152"/>
      <c r="F40" s="152"/>
      <c r="G40" s="152"/>
      <c r="H40" s="152"/>
      <c r="I40" s="152"/>
      <c r="J40" s="152"/>
      <c r="K40" s="152"/>
      <c r="L40" s="152"/>
      <c r="M40" s="152"/>
      <c r="N40" s="152"/>
    </row>
    <row r="41" spans="2:14" x14ac:dyDescent="0.25">
      <c r="B41" s="182" t="s">
        <v>246</v>
      </c>
      <c r="C41" s="152"/>
      <c r="D41" s="152"/>
      <c r="E41" s="152"/>
      <c r="F41" s="152"/>
      <c r="G41" s="152"/>
      <c r="H41" s="152"/>
      <c r="I41" s="152"/>
      <c r="J41" s="152"/>
      <c r="K41" s="152"/>
      <c r="L41" s="152"/>
      <c r="M41" s="152"/>
      <c r="N41" s="152"/>
    </row>
    <row r="42" spans="2:14" x14ac:dyDescent="0.25">
      <c r="B42" s="183" t="s">
        <v>247</v>
      </c>
      <c r="C42" s="152"/>
      <c r="D42" s="152"/>
      <c r="E42" s="152"/>
      <c r="F42" s="152"/>
      <c r="G42" s="152"/>
      <c r="H42" s="152"/>
      <c r="I42" s="152"/>
      <c r="J42" s="152"/>
      <c r="K42" s="152"/>
      <c r="L42" s="152"/>
      <c r="M42" s="152"/>
      <c r="N42" s="152"/>
    </row>
    <row r="43" spans="2:14" x14ac:dyDescent="0.25">
      <c r="B43" s="183" t="s">
        <v>248</v>
      </c>
      <c r="C43" s="152"/>
      <c r="D43" s="152"/>
      <c r="E43" s="152"/>
      <c r="F43" s="152"/>
      <c r="G43" s="152"/>
      <c r="H43" s="152"/>
      <c r="I43" s="152"/>
      <c r="J43" s="152"/>
      <c r="K43" s="152"/>
      <c r="L43" s="152"/>
      <c r="M43" s="152"/>
      <c r="N43" s="152"/>
    </row>
    <row r="44" spans="2:14" x14ac:dyDescent="0.25">
      <c r="B44" s="183"/>
      <c r="C44" s="152"/>
      <c r="D44" s="152"/>
      <c r="E44" s="152"/>
      <c r="F44" s="152"/>
      <c r="G44" s="152"/>
      <c r="H44" s="152"/>
      <c r="I44" s="152"/>
      <c r="J44" s="152"/>
      <c r="K44" s="152"/>
      <c r="L44" s="152"/>
      <c r="M44" s="152"/>
      <c r="N44" s="152"/>
    </row>
    <row r="45" spans="2:14" x14ac:dyDescent="0.25">
      <c r="B45" s="183" t="s">
        <v>261</v>
      </c>
      <c r="C45" s="152"/>
      <c r="D45" s="152"/>
      <c r="E45" s="152"/>
      <c r="F45" s="152"/>
      <c r="G45" s="152"/>
      <c r="H45" s="152"/>
      <c r="I45" s="152"/>
      <c r="J45" s="152"/>
      <c r="K45" s="152"/>
      <c r="L45" s="152"/>
      <c r="M45" s="152"/>
      <c r="N45" s="152"/>
    </row>
    <row r="46" spans="2:14" x14ac:dyDescent="0.25">
      <c r="B46" s="183" t="s">
        <v>262</v>
      </c>
      <c r="C46" s="152"/>
      <c r="D46" s="152"/>
      <c r="E46" s="152"/>
      <c r="F46" s="152"/>
      <c r="G46" s="152"/>
      <c r="H46" s="152"/>
      <c r="I46" s="152"/>
      <c r="J46" s="152"/>
      <c r="K46" s="152"/>
      <c r="L46" s="152"/>
      <c r="M46" s="152"/>
      <c r="N46" s="152"/>
    </row>
    <row r="47" spans="2:14" x14ac:dyDescent="0.25">
      <c r="B47" s="183" t="s">
        <v>263</v>
      </c>
      <c r="C47" s="152"/>
      <c r="D47" s="152"/>
      <c r="E47" s="152"/>
      <c r="F47" s="152"/>
      <c r="G47" s="152"/>
      <c r="H47" s="152"/>
      <c r="I47" s="152"/>
      <c r="J47" s="152"/>
      <c r="K47" s="152"/>
      <c r="L47" s="152"/>
      <c r="M47" s="152"/>
      <c r="N47" s="152"/>
    </row>
    <row r="48" spans="2:14" x14ac:dyDescent="0.25">
      <c r="B48" s="183" t="s">
        <v>264</v>
      </c>
      <c r="C48" s="152"/>
      <c r="D48" s="152"/>
      <c r="E48" s="152"/>
      <c r="F48" s="152"/>
      <c r="G48" s="152"/>
      <c r="H48" s="152"/>
      <c r="I48" s="152"/>
      <c r="J48" s="152"/>
      <c r="K48" s="152"/>
      <c r="L48" s="152"/>
      <c r="M48" s="152"/>
      <c r="N48" s="152"/>
    </row>
    <row r="49" spans="2:14" x14ac:dyDescent="0.25">
      <c r="B49" s="183" t="s">
        <v>265</v>
      </c>
      <c r="C49" s="152"/>
      <c r="D49" s="152"/>
      <c r="E49" s="152"/>
      <c r="F49" s="152"/>
      <c r="G49" s="152"/>
      <c r="H49" s="152"/>
      <c r="I49" s="152"/>
      <c r="J49" s="152"/>
      <c r="K49" s="152"/>
      <c r="L49" s="152"/>
      <c r="M49" s="152"/>
      <c r="N49" s="152"/>
    </row>
    <row r="50" spans="2:14" x14ac:dyDescent="0.25">
      <c r="B50" s="183" t="s">
        <v>266</v>
      </c>
      <c r="C50" s="152"/>
      <c r="D50" s="152"/>
      <c r="E50" s="152"/>
      <c r="F50" s="152"/>
      <c r="G50" s="152"/>
      <c r="H50" s="152"/>
      <c r="I50" s="152"/>
      <c r="J50" s="152"/>
      <c r="K50" s="152"/>
      <c r="L50" s="152"/>
      <c r="M50" s="152"/>
      <c r="N50" s="152"/>
    </row>
    <row r="51" spans="2:14" x14ac:dyDescent="0.25">
      <c r="B51" s="183" t="s">
        <v>267</v>
      </c>
      <c r="C51" s="152"/>
      <c r="D51" s="152"/>
      <c r="E51" s="152"/>
      <c r="F51" s="152"/>
      <c r="G51" s="152"/>
      <c r="H51" s="152"/>
      <c r="I51" s="152"/>
      <c r="J51" s="152"/>
      <c r="K51" s="152"/>
      <c r="L51" s="152"/>
      <c r="M51" s="152"/>
      <c r="N51" s="152"/>
    </row>
    <row r="52" spans="2:14" x14ac:dyDescent="0.25">
      <c r="B52" s="183" t="s">
        <v>268</v>
      </c>
      <c r="C52" s="152"/>
      <c r="D52" s="152"/>
      <c r="E52" s="152"/>
      <c r="F52" s="152"/>
      <c r="G52" s="152"/>
      <c r="H52" s="152"/>
      <c r="I52" s="152"/>
      <c r="J52" s="152"/>
      <c r="K52" s="152"/>
      <c r="L52" s="152"/>
      <c r="M52" s="152"/>
      <c r="N52" s="152"/>
    </row>
    <row r="53" spans="2:14" x14ac:dyDescent="0.25">
      <c r="B53" s="183" t="s">
        <v>269</v>
      </c>
      <c r="C53" s="152"/>
      <c r="D53" s="152"/>
      <c r="E53" s="152"/>
      <c r="F53" s="152"/>
      <c r="G53" s="152"/>
      <c r="H53" s="152"/>
      <c r="I53" s="152"/>
      <c r="J53" s="152"/>
      <c r="K53" s="152"/>
      <c r="L53" s="152"/>
      <c r="M53" s="152"/>
      <c r="N53" s="152"/>
    </row>
    <row r="54" spans="2:14" x14ac:dyDescent="0.25">
      <c r="B54" s="183" t="s">
        <v>270</v>
      </c>
      <c r="C54" s="152"/>
      <c r="D54" s="152"/>
      <c r="E54" s="152"/>
      <c r="F54" s="152"/>
      <c r="G54" s="152"/>
      <c r="H54" s="152"/>
      <c r="I54" s="152"/>
      <c r="J54" s="152"/>
      <c r="K54" s="152"/>
      <c r="L54" s="152"/>
      <c r="M54" s="152"/>
      <c r="N54" s="152"/>
    </row>
    <row r="55" spans="2:14" x14ac:dyDescent="0.25">
      <c r="B55" s="183"/>
      <c r="C55" s="152"/>
      <c r="D55" s="152"/>
      <c r="E55" s="152"/>
      <c r="F55" s="152"/>
      <c r="G55" s="152"/>
      <c r="H55" s="152"/>
      <c r="I55" s="152"/>
      <c r="J55" s="152"/>
      <c r="K55" s="152"/>
      <c r="L55" s="152"/>
      <c r="M55" s="152"/>
      <c r="N55" s="152"/>
    </row>
    <row r="56" spans="2:14" x14ac:dyDescent="0.25">
      <c r="B56" s="183" t="s">
        <v>9</v>
      </c>
      <c r="C56" s="152">
        <v>0.25</v>
      </c>
      <c r="D56" s="152" t="s">
        <v>6</v>
      </c>
      <c r="E56" s="152"/>
      <c r="F56" s="152"/>
      <c r="G56" s="152"/>
      <c r="H56" s="152"/>
      <c r="I56" s="152"/>
      <c r="J56" s="152"/>
      <c r="K56" s="152"/>
      <c r="L56" s="152"/>
      <c r="M56" s="152"/>
      <c r="N56" s="152"/>
    </row>
    <row r="57" spans="2:14" x14ac:dyDescent="0.25">
      <c r="B57" s="183" t="s">
        <v>10</v>
      </c>
      <c r="C57" s="152">
        <v>0.15</v>
      </c>
      <c r="D57" s="152" t="s">
        <v>6</v>
      </c>
      <c r="E57" s="152"/>
      <c r="F57" s="152"/>
      <c r="G57" s="152"/>
      <c r="H57" s="152"/>
      <c r="I57" s="152"/>
      <c r="J57" s="152"/>
      <c r="K57" s="152"/>
      <c r="L57" s="152"/>
      <c r="M57" s="152"/>
      <c r="N57" s="152"/>
    </row>
    <row r="58" spans="2:14" x14ac:dyDescent="0.25">
      <c r="B58" s="183" t="s">
        <v>11</v>
      </c>
      <c r="C58" s="152">
        <v>0.1</v>
      </c>
      <c r="D58" s="152" t="s">
        <v>7</v>
      </c>
      <c r="E58" s="152"/>
      <c r="F58" s="152"/>
      <c r="G58" s="152"/>
      <c r="H58" s="152"/>
      <c r="I58" s="152"/>
      <c r="J58" s="152"/>
      <c r="K58" s="152"/>
      <c r="L58" s="152"/>
      <c r="M58" s="152"/>
      <c r="N58" s="152"/>
    </row>
    <row r="59" spans="2:14" x14ac:dyDescent="0.25">
      <c r="B59" s="183"/>
      <c r="C59" s="152"/>
      <c r="D59" s="152"/>
      <c r="E59" s="152"/>
      <c r="F59" s="152"/>
      <c r="G59" s="152"/>
      <c r="H59" s="152"/>
      <c r="I59" s="152"/>
      <c r="J59" s="152"/>
      <c r="K59" s="152"/>
      <c r="L59" s="152"/>
      <c r="M59" s="152"/>
      <c r="N59" s="152"/>
    </row>
    <row r="60" spans="2:14" x14ac:dyDescent="0.25">
      <c r="B60" s="183" t="s">
        <v>89</v>
      </c>
      <c r="C60" s="152"/>
      <c r="D60" s="152"/>
      <c r="E60" s="152"/>
      <c r="F60" s="152"/>
      <c r="G60" s="152"/>
      <c r="H60" s="152"/>
      <c r="I60" s="152"/>
      <c r="J60" s="152"/>
      <c r="K60" s="152"/>
      <c r="L60" s="152"/>
      <c r="M60" s="152"/>
      <c r="N60" s="152"/>
    </row>
    <row r="61" spans="2:14" x14ac:dyDescent="0.25">
      <c r="B61" s="183" t="s">
        <v>12</v>
      </c>
      <c r="C61" s="152"/>
      <c r="D61" s="152"/>
      <c r="E61" s="152"/>
      <c r="F61" s="152"/>
      <c r="G61" s="152"/>
      <c r="H61" s="152"/>
      <c r="I61" s="152"/>
      <c r="J61" s="152"/>
      <c r="K61" s="152"/>
      <c r="L61" s="152"/>
      <c r="M61" s="152"/>
      <c r="N61" s="152"/>
    </row>
    <row r="62" spans="2:14" x14ac:dyDescent="0.25">
      <c r="B62" s="183"/>
      <c r="C62" s="152"/>
      <c r="D62" s="152"/>
      <c r="E62" s="152"/>
      <c r="F62" s="152"/>
      <c r="G62" s="152"/>
      <c r="H62" s="152"/>
      <c r="I62" s="152"/>
      <c r="J62" s="152"/>
      <c r="K62" s="152"/>
      <c r="L62" s="152"/>
      <c r="M62" s="152"/>
      <c r="N62" s="152"/>
    </row>
    <row r="63" spans="2:14" x14ac:dyDescent="0.25">
      <c r="B63" s="183" t="s">
        <v>14</v>
      </c>
      <c r="C63" s="152"/>
      <c r="D63" s="152"/>
      <c r="E63" s="152"/>
      <c r="F63" s="152"/>
      <c r="G63" s="152"/>
      <c r="H63" s="152"/>
      <c r="I63" s="152"/>
      <c r="J63" s="152"/>
      <c r="K63" s="152"/>
      <c r="L63" s="152"/>
      <c r="M63" s="152"/>
      <c r="N63" s="152"/>
    </row>
    <row r="64" spans="2:14" x14ac:dyDescent="0.25">
      <c r="B64" s="183" t="s">
        <v>15</v>
      </c>
      <c r="C64" s="152"/>
      <c r="D64" s="152"/>
      <c r="E64" s="152"/>
      <c r="F64" s="152"/>
      <c r="G64" s="152"/>
      <c r="H64" s="152"/>
      <c r="I64" s="152"/>
      <c r="J64" s="152"/>
      <c r="K64" s="152"/>
      <c r="L64" s="152"/>
      <c r="M64" s="152"/>
      <c r="N64" s="152"/>
    </row>
    <row r="65" spans="2:14" x14ac:dyDescent="0.25">
      <c r="B65" s="183"/>
      <c r="C65" s="152"/>
      <c r="D65" s="152"/>
      <c r="E65" s="152"/>
      <c r="F65" s="152"/>
      <c r="G65" s="152"/>
      <c r="H65" s="152"/>
      <c r="I65" s="152"/>
      <c r="J65" s="152"/>
      <c r="K65" s="152"/>
      <c r="L65" s="152"/>
      <c r="M65" s="152"/>
      <c r="N65" s="152"/>
    </row>
    <row r="66" spans="2:14" x14ac:dyDescent="0.25">
      <c r="B66" s="183" t="s">
        <v>16</v>
      </c>
      <c r="C66" s="152"/>
      <c r="D66" s="152"/>
      <c r="E66" s="152"/>
      <c r="F66" s="152"/>
      <c r="G66" s="152"/>
      <c r="H66" s="152"/>
      <c r="I66" s="152"/>
      <c r="J66" s="152"/>
      <c r="K66" s="152"/>
      <c r="L66" s="152"/>
      <c r="M66" s="152"/>
      <c r="N66" s="152"/>
    </row>
    <row r="67" spans="2:14" x14ac:dyDescent="0.25">
      <c r="B67" s="183" t="s">
        <v>100</v>
      </c>
      <c r="C67" s="152"/>
      <c r="D67" s="152"/>
      <c r="E67" s="152"/>
      <c r="F67" s="152"/>
      <c r="G67" s="152"/>
      <c r="H67" s="152"/>
      <c r="I67" s="152"/>
      <c r="J67" s="152"/>
      <c r="K67" s="152"/>
      <c r="L67" s="152"/>
      <c r="M67" s="152"/>
      <c r="N67" s="152"/>
    </row>
    <row r="68" spans="2:14" x14ac:dyDescent="0.25">
      <c r="B68" s="183"/>
      <c r="C68" s="152"/>
      <c r="D68" s="152"/>
      <c r="E68" s="152"/>
      <c r="F68" s="152"/>
      <c r="G68" s="152"/>
      <c r="H68" s="152"/>
      <c r="I68" s="152"/>
      <c r="J68" s="152"/>
      <c r="K68" s="152"/>
      <c r="L68" s="152"/>
      <c r="M68" s="152"/>
      <c r="N68" s="152"/>
    </row>
    <row r="69" spans="2:14" x14ac:dyDescent="0.25">
      <c r="B69" s="183" t="s">
        <v>287</v>
      </c>
      <c r="C69" s="152"/>
      <c r="D69" s="152"/>
      <c r="E69" s="152"/>
      <c r="F69" s="152"/>
      <c r="G69" s="152"/>
      <c r="H69" s="152"/>
      <c r="I69" s="152"/>
      <c r="J69" s="152"/>
      <c r="K69" s="152"/>
      <c r="L69" s="152"/>
      <c r="M69" s="152"/>
      <c r="N69" s="152"/>
    </row>
    <row r="70" spans="2:14" x14ac:dyDescent="0.25">
      <c r="B70" s="183" t="s">
        <v>288</v>
      </c>
      <c r="C70" s="152"/>
      <c r="D70" s="152"/>
      <c r="E70" s="152"/>
      <c r="F70" s="152"/>
      <c r="G70" s="152"/>
      <c r="H70" s="152"/>
      <c r="I70" s="152"/>
      <c r="J70" s="152"/>
      <c r="K70" s="152"/>
      <c r="L70" s="152"/>
      <c r="M70" s="152"/>
      <c r="N70" s="152"/>
    </row>
    <row r="71" spans="2:14" x14ac:dyDescent="0.25">
      <c r="B71" s="183"/>
      <c r="C71" s="152"/>
      <c r="D71" s="152"/>
      <c r="E71" s="152"/>
      <c r="F71" s="152"/>
      <c r="G71" s="152"/>
      <c r="H71" s="152"/>
      <c r="I71" s="152"/>
      <c r="J71" s="152"/>
      <c r="K71" s="152"/>
      <c r="L71" s="152"/>
      <c r="M71" s="152"/>
      <c r="N71" s="152"/>
    </row>
    <row r="72" spans="2:14" x14ac:dyDescent="0.25">
      <c r="B72" s="192" t="s">
        <v>292</v>
      </c>
      <c r="C72" s="183"/>
      <c r="D72" s="183"/>
      <c r="E72" s="183"/>
      <c r="F72" s="183"/>
      <c r="G72" s="183"/>
      <c r="H72" s="183"/>
      <c r="I72" s="183"/>
      <c r="J72" s="183"/>
      <c r="K72" s="183"/>
      <c r="L72" s="183"/>
      <c r="M72" s="183"/>
      <c r="N72" s="183"/>
    </row>
    <row r="73" spans="2:14" x14ac:dyDescent="0.25">
      <c r="B73" s="197" t="s">
        <v>293</v>
      </c>
      <c r="C73" s="183"/>
      <c r="D73" s="183"/>
      <c r="E73" s="183"/>
      <c r="F73" s="183"/>
      <c r="G73" s="183"/>
      <c r="H73" s="183"/>
      <c r="I73" s="183"/>
      <c r="J73" s="183"/>
      <c r="K73" s="183"/>
      <c r="L73" s="183"/>
      <c r="M73" s="183"/>
      <c r="N73" s="183"/>
    </row>
    <row r="74" spans="2:14" x14ac:dyDescent="0.25">
      <c r="B74" s="197" t="s">
        <v>294</v>
      </c>
      <c r="C74" s="183"/>
      <c r="D74" s="183"/>
      <c r="E74" s="183"/>
      <c r="F74" s="183"/>
      <c r="G74" s="183"/>
      <c r="H74" s="183"/>
      <c r="I74" s="183"/>
      <c r="J74" s="183"/>
      <c r="K74" s="183"/>
      <c r="L74" s="183"/>
      <c r="M74" s="183"/>
      <c r="N74" s="183"/>
    </row>
    <row r="75" spans="2:14" x14ac:dyDescent="0.25">
      <c r="B75" s="197" t="s">
        <v>295</v>
      </c>
      <c r="C75" s="183"/>
      <c r="D75" s="183"/>
      <c r="E75" s="183"/>
      <c r="F75" s="183"/>
      <c r="G75" s="183"/>
      <c r="H75" s="183"/>
      <c r="I75" s="183"/>
      <c r="J75" s="183"/>
      <c r="K75" s="183"/>
      <c r="L75" s="183"/>
      <c r="M75" s="183"/>
      <c r="N75" s="183"/>
    </row>
    <row r="76" spans="2:14" x14ac:dyDescent="0.25">
      <c r="B76" s="197" t="s">
        <v>296</v>
      </c>
    </row>
  </sheetData>
  <mergeCells count="5">
    <mergeCell ref="F30:H30"/>
    <mergeCell ref="I20:M20"/>
    <mergeCell ref="F23:F28"/>
    <mergeCell ref="F3:J3"/>
    <mergeCell ref="F12:I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showGridLines="0" topLeftCell="C2" workbookViewId="0">
      <selection activeCell="K8" sqref="K8"/>
    </sheetView>
  </sheetViews>
  <sheetFormatPr baseColWidth="10" defaultColWidth="14.42578125" defaultRowHeight="15" customHeight="1" x14ac:dyDescent="0.25"/>
  <cols>
    <col min="1" max="1" width="13.42578125" customWidth="1"/>
    <col min="2" max="2" width="25.42578125" customWidth="1"/>
    <col min="3" max="3" width="20.42578125" customWidth="1"/>
    <col min="4" max="4" width="17.42578125" customWidth="1"/>
    <col min="5" max="5" width="15.140625" customWidth="1"/>
    <col min="6" max="6" width="4.42578125" customWidth="1"/>
    <col min="7" max="7" width="8.140625" customWidth="1"/>
    <col min="8" max="9" width="15.42578125" customWidth="1"/>
    <col min="10" max="10" width="18" customWidth="1"/>
    <col min="11" max="11" width="41" customWidth="1"/>
    <col min="12" max="12" width="11" customWidth="1"/>
    <col min="13" max="13" width="11.42578125" customWidth="1"/>
    <col min="14" max="14" width="12.42578125" customWidth="1"/>
    <col min="15" max="26" width="11" customWidth="1"/>
  </cols>
  <sheetData>
    <row r="1" spans="1:11" ht="21" customHeight="1" x14ac:dyDescent="0.25">
      <c r="A1" s="302" t="s">
        <v>23</v>
      </c>
      <c r="B1" s="303"/>
      <c r="C1" s="303"/>
      <c r="D1" s="303"/>
      <c r="E1" s="304"/>
      <c r="F1" s="1"/>
      <c r="G1" s="302" t="s">
        <v>23</v>
      </c>
      <c r="H1" s="303"/>
      <c r="I1" s="303"/>
      <c r="J1" s="303"/>
      <c r="K1" s="304"/>
    </row>
    <row r="2" spans="1:11" ht="21" customHeight="1" x14ac:dyDescent="0.25">
      <c r="A2" s="305" t="s">
        <v>24</v>
      </c>
      <c r="B2" s="306"/>
      <c r="C2" s="306"/>
      <c r="D2" s="306"/>
      <c r="E2" s="307"/>
      <c r="F2" s="1"/>
      <c r="G2" s="305" t="s">
        <v>25</v>
      </c>
      <c r="H2" s="306"/>
      <c r="I2" s="306"/>
      <c r="J2" s="306"/>
      <c r="K2" s="307"/>
    </row>
    <row r="3" spans="1:11" ht="21" customHeight="1" x14ac:dyDescent="0.25">
      <c r="A3" s="308"/>
      <c r="B3" s="306"/>
      <c r="C3" s="306"/>
      <c r="D3" s="306"/>
      <c r="E3" s="307"/>
      <c r="F3" s="1"/>
      <c r="G3" s="308"/>
      <c r="H3" s="306"/>
      <c r="I3" s="306"/>
      <c r="J3" s="306"/>
      <c r="K3" s="307"/>
    </row>
    <row r="4" spans="1:11" ht="12" customHeight="1" x14ac:dyDescent="0.25">
      <c r="A4" s="2"/>
      <c r="B4" s="1"/>
      <c r="C4" s="1"/>
      <c r="D4" s="1"/>
      <c r="E4" s="3"/>
      <c r="F4" s="1"/>
      <c r="G4" s="2"/>
      <c r="H4" s="1"/>
      <c r="I4" s="1"/>
      <c r="J4" s="1"/>
      <c r="K4" s="3"/>
    </row>
    <row r="5" spans="1:11" ht="24" x14ac:dyDescent="0.25">
      <c r="A5" s="4" t="s">
        <v>0</v>
      </c>
      <c r="B5" s="5" t="s">
        <v>26</v>
      </c>
      <c r="C5" s="6" t="s">
        <v>27</v>
      </c>
      <c r="D5" s="5" t="s">
        <v>28</v>
      </c>
      <c r="E5" s="7" t="s">
        <v>29</v>
      </c>
      <c r="F5" s="1"/>
      <c r="G5" s="8" t="s">
        <v>0</v>
      </c>
      <c r="H5" s="9" t="s">
        <v>30</v>
      </c>
      <c r="I5" s="10" t="s">
        <v>31</v>
      </c>
      <c r="J5" s="9" t="s">
        <v>32</v>
      </c>
      <c r="K5" s="11" t="s">
        <v>33</v>
      </c>
    </row>
    <row r="6" spans="1:11" ht="24" x14ac:dyDescent="0.25">
      <c r="A6" s="12">
        <v>1</v>
      </c>
      <c r="B6" s="13" t="s">
        <v>34</v>
      </c>
      <c r="C6" s="14">
        <v>0.2</v>
      </c>
      <c r="D6" s="15" t="s">
        <v>35</v>
      </c>
      <c r="E6" s="16" t="s">
        <v>36</v>
      </c>
      <c r="F6" s="17"/>
      <c r="G6" s="12">
        <v>1</v>
      </c>
      <c r="H6" s="13" t="s">
        <v>37</v>
      </c>
      <c r="I6" s="14">
        <v>0.2</v>
      </c>
      <c r="J6" s="18" t="s">
        <v>38</v>
      </c>
      <c r="K6" s="19" t="s">
        <v>39</v>
      </c>
    </row>
    <row r="7" spans="1:11" ht="48" x14ac:dyDescent="0.25">
      <c r="A7" s="20">
        <v>2</v>
      </c>
      <c r="B7" s="21" t="s">
        <v>40</v>
      </c>
      <c r="C7" s="22">
        <v>0.4</v>
      </c>
      <c r="D7" s="15" t="s">
        <v>41</v>
      </c>
      <c r="E7" s="23" t="s">
        <v>42</v>
      </c>
      <c r="F7" s="17"/>
      <c r="G7" s="20">
        <v>2</v>
      </c>
      <c r="H7" s="21" t="s">
        <v>43</v>
      </c>
      <c r="I7" s="22">
        <v>0.4</v>
      </c>
      <c r="J7" s="18" t="s">
        <v>44</v>
      </c>
      <c r="K7" s="19" t="s">
        <v>45</v>
      </c>
    </row>
    <row r="8" spans="1:11" ht="36" x14ac:dyDescent="0.25">
      <c r="A8" s="24">
        <v>3</v>
      </c>
      <c r="B8" s="25" t="s">
        <v>46</v>
      </c>
      <c r="C8" s="26">
        <v>0.6</v>
      </c>
      <c r="D8" s="15" t="s">
        <v>47</v>
      </c>
      <c r="E8" s="23" t="s">
        <v>48</v>
      </c>
      <c r="F8" s="17"/>
      <c r="G8" s="24">
        <v>3</v>
      </c>
      <c r="H8" s="25" t="s">
        <v>20</v>
      </c>
      <c r="I8" s="26">
        <v>0.6</v>
      </c>
      <c r="J8" s="18" t="s">
        <v>49</v>
      </c>
      <c r="K8" s="19" t="s">
        <v>50</v>
      </c>
    </row>
    <row r="9" spans="1:11" ht="36" x14ac:dyDescent="0.25">
      <c r="A9" s="27">
        <v>4</v>
      </c>
      <c r="B9" s="28" t="s">
        <v>51</v>
      </c>
      <c r="C9" s="29">
        <v>0.8</v>
      </c>
      <c r="D9" s="15" t="s">
        <v>52</v>
      </c>
      <c r="E9" s="23" t="s">
        <v>53</v>
      </c>
      <c r="F9" s="17"/>
      <c r="G9" s="27">
        <v>4</v>
      </c>
      <c r="H9" s="28" t="s">
        <v>54</v>
      </c>
      <c r="I9" s="29">
        <v>0.8</v>
      </c>
      <c r="J9" s="18" t="s">
        <v>55</v>
      </c>
      <c r="K9" s="19" t="s">
        <v>56</v>
      </c>
    </row>
    <row r="10" spans="1:11" ht="36" x14ac:dyDescent="0.25">
      <c r="A10" s="30">
        <v>5</v>
      </c>
      <c r="B10" s="31" t="s">
        <v>57</v>
      </c>
      <c r="C10" s="32">
        <v>1</v>
      </c>
      <c r="D10" s="300" t="s">
        <v>58</v>
      </c>
      <c r="E10" s="301"/>
      <c r="F10" s="17"/>
      <c r="G10" s="30">
        <v>5</v>
      </c>
      <c r="H10" s="31" t="s">
        <v>59</v>
      </c>
      <c r="I10" s="32">
        <v>1</v>
      </c>
      <c r="J10" s="33" t="s">
        <v>60</v>
      </c>
      <c r="K10" s="34" t="s">
        <v>61</v>
      </c>
    </row>
    <row r="11" spans="1:11" ht="12" customHeight="1" x14ac:dyDescent="0.25">
      <c r="A11" s="35" t="s">
        <v>62</v>
      </c>
      <c r="B11" s="1"/>
      <c r="C11" s="1"/>
      <c r="D11" s="1"/>
      <c r="E11" s="36"/>
      <c r="F11" s="1"/>
      <c r="G11" s="35" t="s">
        <v>63</v>
      </c>
      <c r="H11" s="1"/>
      <c r="I11" s="1"/>
      <c r="J11" s="1"/>
      <c r="K11" s="36"/>
    </row>
    <row r="12" spans="1:11" ht="12" customHeight="1" x14ac:dyDescent="0.25">
      <c r="A12" s="37" t="s">
        <v>236</v>
      </c>
      <c r="B12" s="1"/>
      <c r="C12" s="1"/>
      <c r="D12" s="1"/>
      <c r="E12" s="36"/>
      <c r="F12" s="1"/>
      <c r="G12" s="37" t="s">
        <v>237</v>
      </c>
      <c r="H12" s="1"/>
      <c r="I12" s="1"/>
      <c r="J12" s="1"/>
      <c r="K12" s="36"/>
    </row>
  </sheetData>
  <sheetProtection sheet="1" formatCells="0" formatColumns="0" formatRows="0" insertColumns="0" insertRows="0" insertHyperlinks="0" deleteColumns="0" deleteRows="0" sort="0" autoFilter="0" pivotTables="0"/>
  <mergeCells count="7">
    <mergeCell ref="D10:E10"/>
    <mergeCell ref="A1:E1"/>
    <mergeCell ref="G1:K1"/>
    <mergeCell ref="A2:E2"/>
    <mergeCell ref="G2:K2"/>
    <mergeCell ref="A3:E3"/>
    <mergeCell ref="G3:K3"/>
  </mergeCells>
  <pageMargins left="0.7" right="0.7" top="0.75" bottom="0.75" header="0" footer="0"/>
  <pageSetup orientation="landscape"/>
  <colBreaks count="1" manualBreakCount="1">
    <brk id="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5"/>
  <sheetViews>
    <sheetView showGridLines="0" workbookViewId="0">
      <selection activeCell="K9" sqref="K9"/>
    </sheetView>
  </sheetViews>
  <sheetFormatPr baseColWidth="10" defaultColWidth="14.42578125" defaultRowHeight="15" customHeight="1" x14ac:dyDescent="0.25"/>
  <cols>
    <col min="1" max="1" width="4.5703125" customWidth="1"/>
    <col min="2" max="2" width="5.5703125" customWidth="1"/>
    <col min="3" max="3" width="8.5703125" customWidth="1"/>
    <col min="4" max="4" width="1.42578125" customWidth="1"/>
    <col min="5" max="9" width="10.42578125" customWidth="1"/>
    <col min="10" max="10" width="1.140625" customWidth="1"/>
    <col min="11" max="26" width="11" customWidth="1"/>
  </cols>
  <sheetData>
    <row r="1" spans="2:11" ht="16.5" customHeight="1" x14ac:dyDescent="0.25">
      <c r="B1" s="309" t="s">
        <v>23</v>
      </c>
      <c r="C1" s="303"/>
      <c r="D1" s="303"/>
      <c r="E1" s="303"/>
      <c r="F1" s="303"/>
      <c r="G1" s="303"/>
      <c r="H1" s="303"/>
      <c r="I1" s="303"/>
      <c r="J1" s="303"/>
      <c r="K1" s="304"/>
    </row>
    <row r="2" spans="2:11" ht="16.5" customHeight="1" x14ac:dyDescent="0.25">
      <c r="B2" s="310" t="s">
        <v>64</v>
      </c>
      <c r="C2" s="306"/>
      <c r="D2" s="306"/>
      <c r="E2" s="306"/>
      <c r="F2" s="306"/>
      <c r="G2" s="306"/>
      <c r="H2" s="306"/>
      <c r="I2" s="306"/>
      <c r="J2" s="306"/>
      <c r="K2" s="307"/>
    </row>
    <row r="3" spans="2:11" ht="16.5" customHeight="1" x14ac:dyDescent="0.25">
      <c r="B3" s="311"/>
      <c r="C3" s="306"/>
      <c r="D3" s="306"/>
      <c r="E3" s="306"/>
      <c r="F3" s="306"/>
      <c r="G3" s="306"/>
      <c r="H3" s="306"/>
      <c r="I3" s="306"/>
      <c r="J3" s="306"/>
      <c r="K3" s="307"/>
    </row>
    <row r="4" spans="2:11" ht="16.5" customHeight="1" x14ac:dyDescent="0.3">
      <c r="B4" s="39"/>
      <c r="C4" s="40"/>
      <c r="D4" s="38"/>
      <c r="E4" s="38"/>
      <c r="F4" s="38"/>
      <c r="G4" s="38"/>
      <c r="H4" s="38"/>
      <c r="I4" s="38"/>
      <c r="J4" s="38"/>
      <c r="K4" s="41"/>
    </row>
    <row r="5" spans="2:11" ht="25.5" customHeight="1" x14ac:dyDescent="0.3">
      <c r="B5" s="39"/>
      <c r="C5" s="40"/>
      <c r="D5" s="38"/>
      <c r="E5" s="312" t="s">
        <v>65</v>
      </c>
      <c r="F5" s="313"/>
      <c r="G5" s="313"/>
      <c r="H5" s="313"/>
      <c r="I5" s="314"/>
      <c r="J5" s="38"/>
      <c r="K5" s="41"/>
    </row>
    <row r="6" spans="2:11" ht="16.5" customHeight="1" x14ac:dyDescent="0.3">
      <c r="B6" s="39"/>
      <c r="C6" s="40"/>
      <c r="D6" s="38"/>
      <c r="E6" s="38"/>
      <c r="F6" s="38"/>
      <c r="G6" s="38"/>
      <c r="H6" s="38"/>
      <c r="I6" s="38"/>
      <c r="J6" s="38"/>
      <c r="K6" s="41"/>
    </row>
    <row r="7" spans="2:11" ht="30" customHeight="1" x14ac:dyDescent="0.3">
      <c r="B7" s="315" t="s">
        <v>66</v>
      </c>
      <c r="C7" s="42" t="s">
        <v>67</v>
      </c>
      <c r="D7" s="38"/>
      <c r="E7" s="43"/>
      <c r="F7" s="43"/>
      <c r="G7" s="43"/>
      <c r="H7" s="43"/>
      <c r="I7" s="44"/>
      <c r="J7" s="38"/>
      <c r="K7" s="45" t="s">
        <v>22</v>
      </c>
    </row>
    <row r="8" spans="2:11" ht="30" customHeight="1" x14ac:dyDescent="0.3">
      <c r="B8" s="316"/>
      <c r="C8" s="42" t="s">
        <v>68</v>
      </c>
      <c r="D8" s="38"/>
      <c r="E8" s="46"/>
      <c r="F8" s="46"/>
      <c r="G8" s="43"/>
      <c r="H8" s="43"/>
      <c r="I8" s="44"/>
      <c r="J8" s="38"/>
      <c r="K8" s="47" t="s">
        <v>21</v>
      </c>
    </row>
    <row r="9" spans="2:11" ht="30" customHeight="1" x14ac:dyDescent="0.3">
      <c r="B9" s="316"/>
      <c r="C9" s="42" t="s">
        <v>69</v>
      </c>
      <c r="D9" s="38"/>
      <c r="E9" s="46"/>
      <c r="F9" s="46"/>
      <c r="G9" s="46"/>
      <c r="H9" s="43"/>
      <c r="I9" s="44"/>
      <c r="J9" s="38"/>
      <c r="K9" s="48" t="s">
        <v>20</v>
      </c>
    </row>
    <row r="10" spans="2:11" ht="30" customHeight="1" x14ac:dyDescent="0.3">
      <c r="B10" s="316"/>
      <c r="C10" s="42" t="s">
        <v>70</v>
      </c>
      <c r="D10" s="38"/>
      <c r="E10" s="49"/>
      <c r="F10" s="46"/>
      <c r="G10" s="46"/>
      <c r="H10" s="43"/>
      <c r="I10" s="44"/>
      <c r="J10" s="38"/>
      <c r="K10" s="50" t="s">
        <v>8</v>
      </c>
    </row>
    <row r="11" spans="2:11" ht="30" customHeight="1" x14ac:dyDescent="0.3">
      <c r="B11" s="317"/>
      <c r="C11" s="42" t="s">
        <v>71</v>
      </c>
      <c r="D11" s="38"/>
      <c r="E11" s="49"/>
      <c r="F11" s="49"/>
      <c r="G11" s="46"/>
      <c r="H11" s="43"/>
      <c r="I11" s="44"/>
      <c r="J11" s="38"/>
      <c r="K11" s="41"/>
    </row>
    <row r="12" spans="2:11" ht="16.5" customHeight="1" x14ac:dyDescent="0.3">
      <c r="B12" s="39"/>
      <c r="C12" s="51"/>
      <c r="D12" s="38"/>
      <c r="E12" s="38"/>
      <c r="F12" s="38"/>
      <c r="G12" s="38"/>
      <c r="H12" s="38"/>
      <c r="I12" s="38"/>
      <c r="J12" s="38"/>
      <c r="K12" s="41"/>
    </row>
    <row r="13" spans="2:11" ht="16.5" customHeight="1" x14ac:dyDescent="0.3">
      <c r="B13" s="53"/>
      <c r="C13" s="54"/>
      <c r="D13" s="38"/>
      <c r="E13" s="42" t="s">
        <v>37</v>
      </c>
      <c r="F13" s="42" t="s">
        <v>43</v>
      </c>
      <c r="G13" s="42" t="s">
        <v>20</v>
      </c>
      <c r="H13" s="42" t="s">
        <v>54</v>
      </c>
      <c r="I13" s="42" t="s">
        <v>59</v>
      </c>
      <c r="J13" s="52"/>
      <c r="K13" s="55"/>
    </row>
    <row r="14" spans="2:11" ht="16.5" customHeight="1" x14ac:dyDescent="0.3">
      <c r="B14" s="57"/>
      <c r="C14" s="58"/>
      <c r="D14" s="59"/>
      <c r="E14" s="60">
        <v>0.2</v>
      </c>
      <c r="F14" s="60">
        <v>0.4</v>
      </c>
      <c r="G14" s="60">
        <v>0.6</v>
      </c>
      <c r="H14" s="60">
        <v>0.8</v>
      </c>
      <c r="I14" s="60">
        <v>1</v>
      </c>
      <c r="J14" s="56"/>
      <c r="K14" s="61"/>
    </row>
    <row r="15" spans="2:11" ht="16.5" customHeight="1" x14ac:dyDescent="0.3">
      <c r="B15" s="62"/>
      <c r="C15" s="63"/>
      <c r="D15" s="64"/>
      <c r="E15" s="65" t="s">
        <v>72</v>
      </c>
      <c r="F15" s="64"/>
      <c r="G15" s="64"/>
      <c r="H15" s="64"/>
      <c r="I15" s="64"/>
      <c r="J15" s="64"/>
      <c r="K15" s="66"/>
    </row>
  </sheetData>
  <mergeCells count="5">
    <mergeCell ref="B1:K1"/>
    <mergeCell ref="B2:K2"/>
    <mergeCell ref="B3:K3"/>
    <mergeCell ref="E5:I5"/>
    <mergeCell ref="B7:B11"/>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showGridLines="0" tabSelected="1" topLeftCell="A4" workbookViewId="0">
      <selection activeCell="E10" sqref="E10"/>
    </sheetView>
  </sheetViews>
  <sheetFormatPr baseColWidth="10" defaultColWidth="14.42578125" defaultRowHeight="15" customHeight="1" x14ac:dyDescent="0.25"/>
  <cols>
    <col min="1" max="1" width="6.85546875" customWidth="1"/>
    <col min="2" max="2" width="6.42578125" customWidth="1"/>
    <col min="3" max="3" width="15" customWidth="1"/>
    <col min="4" max="4" width="95.42578125" customWidth="1"/>
    <col min="5" max="5" width="7.85546875" customWidth="1"/>
    <col min="6" max="26" width="11" customWidth="1"/>
  </cols>
  <sheetData>
    <row r="1" spans="1:7" ht="20.25" customHeight="1" x14ac:dyDescent="0.25">
      <c r="A1" s="323" t="s">
        <v>23</v>
      </c>
      <c r="B1" s="324"/>
      <c r="C1" s="324"/>
      <c r="D1" s="324"/>
      <c r="E1" s="325"/>
      <c r="F1" s="67"/>
      <c r="G1" s="67"/>
    </row>
    <row r="2" spans="1:7" ht="20.25" customHeight="1" x14ac:dyDescent="0.25">
      <c r="A2" s="326" t="s">
        <v>73</v>
      </c>
      <c r="B2" s="306"/>
      <c r="C2" s="306"/>
      <c r="D2" s="306"/>
      <c r="E2" s="327"/>
      <c r="F2" s="67"/>
      <c r="G2" s="67"/>
    </row>
    <row r="3" spans="1:7" ht="20.25" customHeight="1" x14ac:dyDescent="0.25">
      <c r="A3" s="328" t="s">
        <v>74</v>
      </c>
      <c r="B3" s="329"/>
      <c r="C3" s="329"/>
      <c r="D3" s="329"/>
      <c r="E3" s="330"/>
      <c r="F3" s="67"/>
      <c r="G3" s="67"/>
    </row>
    <row r="4" spans="1:7" ht="20.25" customHeight="1" x14ac:dyDescent="0.25">
      <c r="A4" s="331" t="s">
        <v>75</v>
      </c>
      <c r="B4" s="332"/>
      <c r="C4" s="333"/>
      <c r="D4" s="68" t="s">
        <v>76</v>
      </c>
      <c r="E4" s="69" t="s">
        <v>77</v>
      </c>
      <c r="F4" s="67"/>
      <c r="G4" s="67"/>
    </row>
    <row r="5" spans="1:7" ht="27" customHeight="1" x14ac:dyDescent="0.25">
      <c r="A5" s="334" t="s">
        <v>78</v>
      </c>
      <c r="B5" s="322" t="s">
        <v>79</v>
      </c>
      <c r="C5" s="70" t="s">
        <v>80</v>
      </c>
      <c r="D5" s="71" t="s">
        <v>81</v>
      </c>
      <c r="E5" s="72">
        <v>0.25</v>
      </c>
      <c r="F5" s="67"/>
      <c r="G5" s="67"/>
    </row>
    <row r="6" spans="1:7" ht="27" customHeight="1" x14ac:dyDescent="0.25">
      <c r="A6" s="335"/>
      <c r="B6" s="337"/>
      <c r="C6" s="73" t="s">
        <v>82</v>
      </c>
      <c r="D6" s="74" t="s">
        <v>83</v>
      </c>
      <c r="E6" s="75">
        <v>0.15</v>
      </c>
      <c r="F6" s="67"/>
      <c r="G6" s="67"/>
    </row>
    <row r="7" spans="1:7" ht="27" customHeight="1" x14ac:dyDescent="0.25">
      <c r="A7" s="335"/>
      <c r="B7" s="319"/>
      <c r="C7" s="76" t="s">
        <v>84</v>
      </c>
      <c r="D7" s="77" t="s">
        <v>85</v>
      </c>
      <c r="E7" s="78">
        <v>0.1</v>
      </c>
      <c r="F7" s="67"/>
      <c r="G7" s="67"/>
    </row>
    <row r="8" spans="1:7" ht="27" customHeight="1" x14ac:dyDescent="0.25">
      <c r="A8" s="335"/>
      <c r="B8" s="318" t="s">
        <v>86</v>
      </c>
      <c r="C8" s="79" t="s">
        <v>87</v>
      </c>
      <c r="D8" s="80" t="s">
        <v>88</v>
      </c>
      <c r="E8" s="81">
        <v>0.25</v>
      </c>
      <c r="F8" s="67"/>
      <c r="G8" s="106"/>
    </row>
    <row r="9" spans="1:7" ht="27" customHeight="1" x14ac:dyDescent="0.25">
      <c r="A9" s="336"/>
      <c r="B9" s="319"/>
      <c r="C9" s="82" t="s">
        <v>89</v>
      </c>
      <c r="D9" s="83" t="s">
        <v>90</v>
      </c>
      <c r="E9" s="84">
        <v>0.15</v>
      </c>
      <c r="F9" s="67"/>
      <c r="G9" s="67"/>
    </row>
    <row r="10" spans="1:7" ht="27" customHeight="1" x14ac:dyDescent="0.25">
      <c r="A10" s="338" t="s">
        <v>91</v>
      </c>
      <c r="B10" s="320" t="s">
        <v>92</v>
      </c>
      <c r="C10" s="85" t="s">
        <v>93</v>
      </c>
      <c r="D10" s="86" t="s">
        <v>94</v>
      </c>
      <c r="E10" s="87" t="s">
        <v>95</v>
      </c>
      <c r="F10" s="67"/>
      <c r="G10" s="67"/>
    </row>
    <row r="11" spans="1:7" ht="27" customHeight="1" x14ac:dyDescent="0.25">
      <c r="A11" s="339"/>
      <c r="B11" s="319"/>
      <c r="C11" s="76" t="s">
        <v>96</v>
      </c>
      <c r="D11" s="77" t="s">
        <v>97</v>
      </c>
      <c r="E11" s="88" t="s">
        <v>95</v>
      </c>
      <c r="F11" s="67"/>
      <c r="G11" s="67"/>
    </row>
    <row r="12" spans="1:7" ht="27" customHeight="1" x14ac:dyDescent="0.25">
      <c r="A12" s="339"/>
      <c r="B12" s="321" t="s">
        <v>98</v>
      </c>
      <c r="C12" s="89" t="s">
        <v>16</v>
      </c>
      <c r="D12" s="90" t="s">
        <v>99</v>
      </c>
      <c r="E12" s="91" t="s">
        <v>95</v>
      </c>
      <c r="F12" s="67"/>
      <c r="G12" s="67"/>
    </row>
    <row r="13" spans="1:7" ht="27" customHeight="1" x14ac:dyDescent="0.25">
      <c r="A13" s="339"/>
      <c r="B13" s="319"/>
      <c r="C13" s="92" t="s">
        <v>100</v>
      </c>
      <c r="D13" s="93" t="s">
        <v>611</v>
      </c>
      <c r="E13" s="94" t="s">
        <v>95</v>
      </c>
      <c r="F13" s="67"/>
      <c r="G13" s="67"/>
    </row>
    <row r="14" spans="1:7" ht="27" customHeight="1" x14ac:dyDescent="0.25">
      <c r="A14" s="339"/>
      <c r="B14" s="322" t="s">
        <v>101</v>
      </c>
      <c r="C14" s="70" t="s">
        <v>102</v>
      </c>
      <c r="D14" s="71" t="s">
        <v>103</v>
      </c>
      <c r="E14" s="95" t="s">
        <v>95</v>
      </c>
      <c r="F14" s="67"/>
      <c r="G14" s="67"/>
    </row>
    <row r="15" spans="1:7" ht="27" customHeight="1" x14ac:dyDescent="0.25">
      <c r="A15" s="340"/>
      <c r="B15" s="319"/>
      <c r="C15" s="76" t="s">
        <v>104</v>
      </c>
      <c r="D15" s="77" t="s">
        <v>105</v>
      </c>
      <c r="E15" s="88" t="s">
        <v>95</v>
      </c>
      <c r="F15" s="67"/>
      <c r="G15" s="67"/>
    </row>
    <row r="16" spans="1:7" ht="11.25" customHeight="1" x14ac:dyDescent="0.25">
      <c r="A16" s="96" t="s">
        <v>106</v>
      </c>
      <c r="B16" s="97"/>
      <c r="C16" s="98"/>
      <c r="D16" s="97"/>
      <c r="E16" s="99"/>
      <c r="F16" s="67"/>
      <c r="G16" s="67"/>
    </row>
  </sheetData>
  <mergeCells count="11">
    <mergeCell ref="B8:B9"/>
    <mergeCell ref="B10:B11"/>
    <mergeCell ref="B12:B13"/>
    <mergeCell ref="B14:B15"/>
    <mergeCell ref="A1:E1"/>
    <mergeCell ref="A2:E2"/>
    <mergeCell ref="A3:E3"/>
    <mergeCell ref="A4:C4"/>
    <mergeCell ref="A5:A9"/>
    <mergeCell ref="B5:B7"/>
    <mergeCell ref="A10:A15"/>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7"/>
  <sheetViews>
    <sheetView showGridLines="0" workbookViewId="0">
      <selection activeCell="AB11" sqref="AB11"/>
    </sheetView>
  </sheetViews>
  <sheetFormatPr baseColWidth="10" defaultColWidth="14.42578125" defaultRowHeight="15" customHeight="1" x14ac:dyDescent="0.25"/>
  <cols>
    <col min="1" max="1" width="4.5703125" customWidth="1"/>
    <col min="2" max="2" width="5.5703125" customWidth="1"/>
    <col min="3" max="4" width="5.5703125" hidden="1" customWidth="1"/>
    <col min="5" max="5" width="10.85546875" hidden="1" customWidth="1"/>
    <col min="6" max="6" width="6.42578125" hidden="1" customWidth="1"/>
    <col min="7" max="7" width="5.42578125" hidden="1" customWidth="1"/>
    <col min="8" max="8" width="6.42578125" hidden="1" customWidth="1"/>
    <col min="9" max="9" width="6" hidden="1" customWidth="1"/>
    <col min="10" max="10" width="4.42578125" hidden="1" customWidth="1"/>
    <col min="11" max="11" width="7.140625" hidden="1" customWidth="1"/>
    <col min="12" max="12" width="7.42578125" hidden="1" customWidth="1"/>
    <col min="13" max="14" width="5.42578125" hidden="1" customWidth="1"/>
    <col min="15" max="16" width="5.140625" hidden="1" customWidth="1"/>
    <col min="17" max="17" width="10.42578125" customWidth="1"/>
    <col min="18" max="18" width="7" customWidth="1"/>
    <col min="19" max="19" width="8.85546875" customWidth="1"/>
    <col min="20" max="20" width="1.42578125" customWidth="1"/>
    <col min="21" max="27" width="12.42578125" customWidth="1"/>
  </cols>
  <sheetData>
    <row r="1" spans="2:27" ht="16.5" customHeight="1" x14ac:dyDescent="0.25">
      <c r="B1" s="341" t="s">
        <v>23</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row>
    <row r="2" spans="2:27" ht="16.5" customHeight="1" x14ac:dyDescent="0.25">
      <c r="B2" s="344" t="s">
        <v>107</v>
      </c>
      <c r="C2" s="306"/>
      <c r="D2" s="306"/>
      <c r="E2" s="306"/>
      <c r="F2" s="306"/>
      <c r="G2" s="306"/>
      <c r="H2" s="306"/>
      <c r="I2" s="306"/>
      <c r="J2" s="306"/>
      <c r="K2" s="306"/>
      <c r="L2" s="306"/>
      <c r="M2" s="306"/>
      <c r="N2" s="306"/>
      <c r="O2" s="306"/>
      <c r="P2" s="306"/>
      <c r="Q2" s="306"/>
      <c r="R2" s="306"/>
      <c r="S2" s="306"/>
      <c r="T2" s="306"/>
      <c r="U2" s="306"/>
      <c r="V2" s="306"/>
      <c r="W2" s="306"/>
      <c r="X2" s="306"/>
      <c r="Y2" s="306"/>
      <c r="Z2" s="306"/>
      <c r="AA2" s="345"/>
    </row>
    <row r="3" spans="2:27" ht="16.5" customHeight="1" x14ac:dyDescent="0.25">
      <c r="B3" s="346"/>
      <c r="C3" s="306"/>
      <c r="D3" s="306"/>
      <c r="E3" s="306"/>
      <c r="F3" s="306"/>
      <c r="G3" s="306"/>
      <c r="H3" s="306"/>
      <c r="I3" s="306"/>
      <c r="J3" s="306"/>
      <c r="K3" s="306"/>
      <c r="L3" s="306"/>
      <c r="M3" s="306"/>
      <c r="N3" s="306"/>
      <c r="O3" s="306"/>
      <c r="P3" s="306"/>
      <c r="Q3" s="306"/>
      <c r="R3" s="306"/>
      <c r="S3" s="306"/>
      <c r="T3" s="306"/>
      <c r="U3" s="306"/>
      <c r="V3" s="306"/>
      <c r="W3" s="306"/>
      <c r="X3" s="306"/>
      <c r="Y3" s="306"/>
      <c r="Z3" s="306"/>
      <c r="AA3" s="345"/>
    </row>
    <row r="4" spans="2:27" ht="16.5" customHeight="1" x14ac:dyDescent="0.3">
      <c r="B4" s="203"/>
      <c r="C4" s="204"/>
      <c r="D4" s="204"/>
      <c r="E4" s="204"/>
      <c r="F4" s="204"/>
      <c r="G4" s="204"/>
      <c r="H4" s="204"/>
      <c r="I4" s="204"/>
      <c r="J4" s="204"/>
      <c r="K4" s="204"/>
      <c r="L4" s="204"/>
      <c r="M4" s="204"/>
      <c r="N4" s="204"/>
      <c r="O4" s="204"/>
      <c r="P4" s="204"/>
      <c r="Q4" s="205"/>
      <c r="R4" s="205"/>
      <c r="S4" s="205"/>
      <c r="T4" s="204"/>
      <c r="U4" s="204"/>
      <c r="V4" s="204"/>
      <c r="W4" s="204"/>
      <c r="X4" s="204"/>
      <c r="Y4" s="204"/>
      <c r="Z4" s="204"/>
      <c r="AA4" s="206"/>
    </row>
    <row r="5" spans="2:27" ht="16.5" customHeight="1" x14ac:dyDescent="0.3">
      <c r="B5" s="203"/>
      <c r="C5" s="204"/>
      <c r="D5" s="204"/>
      <c r="E5" s="204"/>
      <c r="F5" s="204"/>
      <c r="G5" s="204"/>
      <c r="H5" s="204"/>
      <c r="I5" s="204"/>
      <c r="J5" s="204"/>
      <c r="K5" s="204"/>
      <c r="L5" s="204"/>
      <c r="M5" s="204"/>
      <c r="N5" s="204"/>
      <c r="O5" s="204"/>
      <c r="P5" s="204"/>
      <c r="Q5" s="205"/>
      <c r="R5" s="205"/>
      <c r="S5" s="205"/>
      <c r="T5" s="204"/>
      <c r="U5" s="347" t="s">
        <v>108</v>
      </c>
      <c r="V5" s="348"/>
      <c r="W5" s="204"/>
      <c r="X5" s="347" t="s">
        <v>109</v>
      </c>
      <c r="Y5" s="348"/>
      <c r="Z5" s="204"/>
      <c r="AA5" s="206"/>
    </row>
    <row r="6" spans="2:27" ht="16.5" customHeight="1" x14ac:dyDescent="0.3">
      <c r="B6" s="203"/>
      <c r="C6" s="204"/>
      <c r="D6" s="204"/>
      <c r="E6" s="204"/>
      <c r="F6" s="350" t="s">
        <v>110</v>
      </c>
      <c r="G6" s="313"/>
      <c r="H6" s="314"/>
      <c r="I6" s="351" t="s">
        <v>111</v>
      </c>
      <c r="J6" s="314"/>
      <c r="K6" s="352" t="s">
        <v>112</v>
      </c>
      <c r="L6" s="314"/>
      <c r="M6" s="351" t="s">
        <v>29</v>
      </c>
      <c r="N6" s="314"/>
      <c r="O6" s="352" t="s">
        <v>113</v>
      </c>
      <c r="P6" s="314"/>
      <c r="Q6" s="205"/>
      <c r="R6" s="205"/>
      <c r="S6" s="205"/>
      <c r="T6" s="204"/>
      <c r="U6" s="349"/>
      <c r="V6" s="349"/>
      <c r="W6" s="204"/>
      <c r="X6" s="349"/>
      <c r="Y6" s="349"/>
      <c r="Z6" s="204"/>
      <c r="AA6" s="206"/>
    </row>
    <row r="7" spans="2:27" ht="25.5" customHeight="1" x14ac:dyDescent="0.3">
      <c r="B7" s="203"/>
      <c r="C7" s="204"/>
      <c r="D7" s="204"/>
      <c r="E7" s="100" t="s">
        <v>114</v>
      </c>
      <c r="F7" s="101" t="s">
        <v>9</v>
      </c>
      <c r="G7" s="101" t="s">
        <v>10</v>
      </c>
      <c r="H7" s="101" t="s">
        <v>11</v>
      </c>
      <c r="I7" s="102" t="s">
        <v>12</v>
      </c>
      <c r="J7" s="101" t="s">
        <v>13</v>
      </c>
      <c r="K7" s="102" t="s">
        <v>14</v>
      </c>
      <c r="L7" s="101" t="s">
        <v>15</v>
      </c>
      <c r="M7" s="101" t="s">
        <v>16</v>
      </c>
      <c r="N7" s="101" t="s">
        <v>17</v>
      </c>
      <c r="O7" s="101" t="s">
        <v>18</v>
      </c>
      <c r="P7" s="101" t="s">
        <v>19</v>
      </c>
      <c r="Q7" s="205"/>
      <c r="R7" s="205"/>
      <c r="S7" s="205"/>
      <c r="T7" s="204"/>
      <c r="U7" s="355" t="s">
        <v>65</v>
      </c>
      <c r="V7" s="313"/>
      <c r="W7" s="313"/>
      <c r="X7" s="313"/>
      <c r="Y7" s="314"/>
      <c r="Z7" s="204"/>
      <c r="AA7" s="206"/>
    </row>
    <row r="8" spans="2:27" ht="16.5" customHeight="1" x14ac:dyDescent="0.3">
      <c r="B8" s="203"/>
      <c r="C8" s="204"/>
      <c r="D8" s="204"/>
      <c r="E8" s="204"/>
      <c r="F8" s="204"/>
      <c r="G8" s="204"/>
      <c r="H8" s="204"/>
      <c r="I8" s="204"/>
      <c r="J8" s="204"/>
      <c r="K8" s="204"/>
      <c r="L8" s="204"/>
      <c r="M8" s="204"/>
      <c r="N8" s="204"/>
      <c r="O8" s="204"/>
      <c r="P8" s="204"/>
      <c r="Q8" s="205"/>
      <c r="R8" s="205"/>
      <c r="S8" s="205"/>
      <c r="T8" s="204"/>
      <c r="U8" s="204"/>
      <c r="V8" s="204"/>
      <c r="W8" s="204"/>
      <c r="X8" s="204"/>
      <c r="Y8" s="204"/>
      <c r="Z8" s="204"/>
      <c r="AA8" s="206"/>
    </row>
    <row r="9" spans="2:27" ht="30" customHeight="1" x14ac:dyDescent="0.3">
      <c r="B9" s="203"/>
      <c r="C9" s="204"/>
      <c r="D9" s="204"/>
      <c r="E9" s="204"/>
      <c r="F9" s="204"/>
      <c r="G9" s="204"/>
      <c r="H9" s="204"/>
      <c r="I9" s="204"/>
      <c r="J9" s="204"/>
      <c r="K9" s="204"/>
      <c r="L9" s="204"/>
      <c r="M9" s="204"/>
      <c r="N9" s="204"/>
      <c r="O9" s="204"/>
      <c r="P9" s="204"/>
      <c r="Q9" s="353" t="s">
        <v>115</v>
      </c>
      <c r="R9" s="315" t="s">
        <v>66</v>
      </c>
      <c r="S9" s="42" t="s">
        <v>67</v>
      </c>
      <c r="T9" s="204"/>
      <c r="U9" s="43"/>
      <c r="V9" s="43"/>
      <c r="W9" s="43"/>
      <c r="X9" s="43"/>
      <c r="Y9" s="44"/>
      <c r="Z9" s="204"/>
      <c r="AA9" s="207" t="s">
        <v>22</v>
      </c>
    </row>
    <row r="10" spans="2:27" ht="30" customHeight="1" x14ac:dyDescent="0.3">
      <c r="B10" s="203"/>
      <c r="C10" s="204"/>
      <c r="D10" s="204"/>
      <c r="E10" s="204"/>
      <c r="F10" s="204"/>
      <c r="G10" s="204"/>
      <c r="H10" s="204"/>
      <c r="I10" s="204"/>
      <c r="J10" s="204"/>
      <c r="K10" s="204"/>
      <c r="L10" s="204"/>
      <c r="M10" s="204"/>
      <c r="N10" s="204"/>
      <c r="O10" s="204"/>
      <c r="P10" s="204"/>
      <c r="Q10" s="354"/>
      <c r="R10" s="317"/>
      <c r="S10" s="42" t="s">
        <v>68</v>
      </c>
      <c r="T10" s="204"/>
      <c r="U10" s="46"/>
      <c r="V10" s="46"/>
      <c r="W10" s="43"/>
      <c r="X10" s="43"/>
      <c r="Y10" s="44"/>
      <c r="Z10" s="204"/>
      <c r="AA10" s="208" t="s">
        <v>21</v>
      </c>
    </row>
    <row r="11" spans="2:27" ht="30" customHeight="1" x14ac:dyDescent="0.3">
      <c r="B11" s="203"/>
      <c r="C11" s="204"/>
      <c r="D11" s="204"/>
      <c r="E11" s="204"/>
      <c r="F11" s="204"/>
      <c r="G11" s="204"/>
      <c r="H11" s="204"/>
      <c r="I11" s="204"/>
      <c r="J11" s="204"/>
      <c r="K11" s="204"/>
      <c r="L11" s="204"/>
      <c r="M11" s="204"/>
      <c r="N11" s="204"/>
      <c r="O11" s="204"/>
      <c r="P11" s="204"/>
      <c r="Q11" s="205"/>
      <c r="R11" s="317"/>
      <c r="S11" s="42" t="s">
        <v>69</v>
      </c>
      <c r="T11" s="204"/>
      <c r="U11" s="46"/>
      <c r="V11" s="46"/>
      <c r="W11" s="46"/>
      <c r="X11" s="43"/>
      <c r="Y11" s="44"/>
      <c r="Z11" s="204"/>
      <c r="AA11" s="209" t="s">
        <v>20</v>
      </c>
    </row>
    <row r="12" spans="2:27" ht="30" customHeight="1" x14ac:dyDescent="0.3">
      <c r="B12" s="203"/>
      <c r="C12" s="204"/>
      <c r="D12" s="204"/>
      <c r="E12" s="204"/>
      <c r="F12" s="204"/>
      <c r="G12" s="204"/>
      <c r="H12" s="204"/>
      <c r="I12" s="204"/>
      <c r="J12" s="204"/>
      <c r="K12" s="204"/>
      <c r="L12" s="204"/>
      <c r="M12" s="204"/>
      <c r="N12" s="204"/>
      <c r="O12" s="204"/>
      <c r="P12" s="204"/>
      <c r="Q12" s="353" t="s">
        <v>116</v>
      </c>
      <c r="R12" s="317"/>
      <c r="S12" s="42" t="s">
        <v>70</v>
      </c>
      <c r="T12" s="204"/>
      <c r="U12" s="49"/>
      <c r="V12" s="46"/>
      <c r="W12" s="46"/>
      <c r="X12" s="43"/>
      <c r="Y12" s="44"/>
      <c r="Z12" s="204"/>
      <c r="AA12" s="210" t="s">
        <v>8</v>
      </c>
    </row>
    <row r="13" spans="2:27" ht="30" customHeight="1" x14ac:dyDescent="0.3">
      <c r="B13" s="203"/>
      <c r="C13" s="204"/>
      <c r="D13" s="204"/>
      <c r="E13" s="204"/>
      <c r="F13" s="204"/>
      <c r="G13" s="204"/>
      <c r="H13" s="204"/>
      <c r="I13" s="204"/>
      <c r="J13" s="204"/>
      <c r="K13" s="204"/>
      <c r="L13" s="204"/>
      <c r="M13" s="204"/>
      <c r="N13" s="204"/>
      <c r="O13" s="204"/>
      <c r="P13" s="204"/>
      <c r="Q13" s="354"/>
      <c r="R13" s="317"/>
      <c r="S13" s="42" t="s">
        <v>71</v>
      </c>
      <c r="T13" s="204"/>
      <c r="U13" s="49"/>
      <c r="V13" s="49"/>
      <c r="W13" s="46"/>
      <c r="X13" s="43"/>
      <c r="Y13" s="44"/>
      <c r="Z13" s="204"/>
      <c r="AA13" s="206"/>
    </row>
    <row r="14" spans="2:27" ht="16.5" customHeight="1" x14ac:dyDescent="0.3">
      <c r="B14" s="203"/>
      <c r="C14" s="204"/>
      <c r="D14" s="204"/>
      <c r="E14" s="204"/>
      <c r="F14" s="204"/>
      <c r="G14" s="204"/>
      <c r="H14" s="204"/>
      <c r="I14" s="204"/>
      <c r="J14" s="204"/>
      <c r="K14" s="204"/>
      <c r="L14" s="204"/>
      <c r="M14" s="204"/>
      <c r="N14" s="204"/>
      <c r="O14" s="204"/>
      <c r="P14" s="204"/>
      <c r="Q14" s="211"/>
      <c r="R14" s="211"/>
      <c r="S14" s="211"/>
      <c r="T14" s="204"/>
      <c r="U14" s="204"/>
      <c r="V14" s="204"/>
      <c r="W14" s="204"/>
      <c r="X14" s="204"/>
      <c r="Y14" s="204"/>
      <c r="Z14" s="204"/>
      <c r="AA14" s="206"/>
    </row>
    <row r="15" spans="2:27" ht="16.5" customHeight="1" x14ac:dyDescent="0.3">
      <c r="B15" s="212"/>
      <c r="C15" s="213"/>
      <c r="D15" s="213"/>
      <c r="E15" s="213"/>
      <c r="F15" s="213"/>
      <c r="G15" s="213"/>
      <c r="H15" s="213"/>
      <c r="I15" s="213"/>
      <c r="J15" s="213"/>
      <c r="K15" s="213"/>
      <c r="L15" s="213"/>
      <c r="M15" s="213"/>
      <c r="N15" s="213"/>
      <c r="O15" s="213"/>
      <c r="P15" s="213"/>
      <c r="Q15" s="214"/>
      <c r="R15" s="214"/>
      <c r="S15" s="214"/>
      <c r="T15" s="204"/>
      <c r="U15" s="42" t="s">
        <v>37</v>
      </c>
      <c r="V15" s="42" t="s">
        <v>43</v>
      </c>
      <c r="W15" s="42" t="s">
        <v>20</v>
      </c>
      <c r="X15" s="42" t="s">
        <v>54</v>
      </c>
      <c r="Y15" s="42" t="s">
        <v>59</v>
      </c>
      <c r="Z15" s="213"/>
      <c r="AA15" s="215"/>
    </row>
    <row r="16" spans="2:27" ht="16.5" customHeight="1" x14ac:dyDescent="0.3">
      <c r="B16" s="216"/>
      <c r="C16" s="217"/>
      <c r="D16" s="217"/>
      <c r="E16" s="217"/>
      <c r="F16" s="217"/>
      <c r="G16" s="217"/>
      <c r="H16" s="217"/>
      <c r="I16" s="217"/>
      <c r="J16" s="217"/>
      <c r="K16" s="217"/>
      <c r="L16" s="217"/>
      <c r="M16" s="217"/>
      <c r="N16" s="217"/>
      <c r="O16" s="217"/>
      <c r="P16" s="217"/>
      <c r="Q16" s="218"/>
      <c r="R16" s="218"/>
      <c r="S16" s="218"/>
      <c r="T16" s="219"/>
      <c r="U16" s="60">
        <v>0.2</v>
      </c>
      <c r="V16" s="60">
        <v>0.4</v>
      </c>
      <c r="W16" s="60">
        <v>0.6</v>
      </c>
      <c r="X16" s="60">
        <v>0.8</v>
      </c>
      <c r="Y16" s="60">
        <v>1</v>
      </c>
      <c r="Z16" s="217"/>
      <c r="AA16" s="220"/>
    </row>
    <row r="17" spans="2:27" ht="16.5" customHeight="1" thickBot="1" x14ac:dyDescent="0.35">
      <c r="B17" s="221"/>
      <c r="C17" s="222"/>
      <c r="D17" s="222"/>
      <c r="E17" s="222"/>
      <c r="F17" s="222"/>
      <c r="G17" s="222"/>
      <c r="H17" s="222"/>
      <c r="I17" s="222"/>
      <c r="J17" s="222"/>
      <c r="K17" s="222"/>
      <c r="L17" s="222"/>
      <c r="M17" s="222"/>
      <c r="N17" s="222"/>
      <c r="O17" s="222"/>
      <c r="P17" s="222"/>
      <c r="Q17" s="222"/>
      <c r="R17" s="222"/>
      <c r="S17" s="222"/>
      <c r="T17" s="222"/>
      <c r="U17" s="223" t="s">
        <v>72</v>
      </c>
      <c r="V17" s="224"/>
      <c r="W17" s="224"/>
      <c r="X17" s="224"/>
      <c r="Y17" s="224"/>
      <c r="Z17" s="222"/>
      <c r="AA17" s="225"/>
    </row>
  </sheetData>
  <mergeCells count="14">
    <mergeCell ref="Q9:Q10"/>
    <mergeCell ref="R9:R13"/>
    <mergeCell ref="Q12:Q13"/>
    <mergeCell ref="X5:Y6"/>
    <mergeCell ref="U7:Y7"/>
    <mergeCell ref="B1:AA1"/>
    <mergeCell ref="B2:AA2"/>
    <mergeCell ref="B3:AA3"/>
    <mergeCell ref="U5:V6"/>
    <mergeCell ref="F6:H6"/>
    <mergeCell ref="I6:J6"/>
    <mergeCell ref="O6:P6"/>
    <mergeCell ref="K6:L6"/>
    <mergeCell ref="M6:N6"/>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4"/>
  <sheetViews>
    <sheetView workbookViewId="0"/>
  </sheetViews>
  <sheetFormatPr baseColWidth="10" defaultColWidth="14.42578125" defaultRowHeight="15" customHeight="1" x14ac:dyDescent="0.25"/>
  <cols>
    <col min="1" max="1" width="20.140625" customWidth="1"/>
    <col min="2" max="3" width="19" customWidth="1"/>
    <col min="4" max="4" width="31" customWidth="1"/>
    <col min="5" max="5" width="96.5703125" customWidth="1"/>
    <col min="6" max="26" width="19" customWidth="1"/>
  </cols>
  <sheetData>
    <row r="1" spans="1:15" x14ac:dyDescent="0.25">
      <c r="A1" s="103"/>
      <c r="B1" s="103"/>
      <c r="C1" s="103"/>
      <c r="D1" s="103"/>
      <c r="E1" s="103"/>
      <c r="F1" s="103"/>
      <c r="G1" s="356" t="s">
        <v>117</v>
      </c>
      <c r="H1" s="103"/>
      <c r="I1" s="356" t="s">
        <v>118</v>
      </c>
      <c r="J1" s="103"/>
      <c r="K1" s="103"/>
      <c r="L1" s="103"/>
      <c r="M1" s="103"/>
      <c r="N1" s="103"/>
      <c r="O1" s="103"/>
    </row>
    <row r="2" spans="1:15" ht="30" x14ac:dyDescent="0.25">
      <c r="A2" s="104" t="s">
        <v>119</v>
      </c>
      <c r="B2" s="104" t="s">
        <v>120</v>
      </c>
      <c r="C2" s="104" t="s">
        <v>121</v>
      </c>
      <c r="D2" s="104" t="s">
        <v>122</v>
      </c>
      <c r="E2" s="104" t="s">
        <v>123</v>
      </c>
      <c r="F2" s="104" t="s">
        <v>124</v>
      </c>
      <c r="G2" s="357"/>
      <c r="H2" s="104" t="s">
        <v>125</v>
      </c>
      <c r="I2" s="357"/>
      <c r="J2" s="104" t="s">
        <v>126</v>
      </c>
      <c r="K2" s="104" t="s">
        <v>127</v>
      </c>
      <c r="L2" s="104" t="s">
        <v>6</v>
      </c>
      <c r="M2" s="104" t="s">
        <v>7</v>
      </c>
      <c r="N2" s="104" t="s">
        <v>128</v>
      </c>
      <c r="O2" s="104" t="s">
        <v>129</v>
      </c>
    </row>
    <row r="3" spans="1:15" ht="30" x14ac:dyDescent="0.25">
      <c r="A3" s="103" t="s">
        <v>130</v>
      </c>
      <c r="B3" s="103" t="s">
        <v>131</v>
      </c>
      <c r="C3" s="103" t="s">
        <v>132</v>
      </c>
      <c r="D3" s="103" t="s">
        <v>133</v>
      </c>
      <c r="E3" s="103" t="s">
        <v>134</v>
      </c>
      <c r="F3" s="103" t="s">
        <v>135</v>
      </c>
      <c r="G3" s="105">
        <v>5</v>
      </c>
      <c r="H3" s="103" t="s">
        <v>136</v>
      </c>
      <c r="I3" s="105">
        <v>5</v>
      </c>
      <c r="J3" s="103" t="s">
        <v>137</v>
      </c>
      <c r="K3" s="103" t="s">
        <v>9</v>
      </c>
      <c r="L3" s="103" t="s">
        <v>138</v>
      </c>
      <c r="M3" s="103" t="s">
        <v>139</v>
      </c>
      <c r="N3" s="103" t="s">
        <v>140</v>
      </c>
      <c r="O3" s="103" t="s">
        <v>141</v>
      </c>
    </row>
    <row r="4" spans="1:15" ht="30" x14ac:dyDescent="0.25">
      <c r="A4" s="103" t="s">
        <v>142</v>
      </c>
      <c r="B4" s="103" t="s">
        <v>143</v>
      </c>
      <c r="C4" s="103" t="s">
        <v>144</v>
      </c>
      <c r="D4" s="103" t="s">
        <v>145</v>
      </c>
      <c r="E4" s="103" t="s">
        <v>146</v>
      </c>
      <c r="F4" s="103" t="s">
        <v>147</v>
      </c>
      <c r="G4" s="105">
        <v>4</v>
      </c>
      <c r="H4" s="103" t="s">
        <v>148</v>
      </c>
      <c r="I4" s="105">
        <v>4</v>
      </c>
      <c r="J4" s="103" t="s">
        <v>21</v>
      </c>
      <c r="K4" s="103" t="s">
        <v>10</v>
      </c>
      <c r="L4" s="103" t="s">
        <v>149</v>
      </c>
      <c r="M4" s="103" t="s">
        <v>150</v>
      </c>
      <c r="N4" s="103" t="s">
        <v>151</v>
      </c>
      <c r="O4" s="103" t="s">
        <v>152</v>
      </c>
    </row>
    <row r="5" spans="1:15" ht="30" x14ac:dyDescent="0.25">
      <c r="A5" s="103" t="s">
        <v>153</v>
      </c>
      <c r="B5" s="103" t="s">
        <v>154</v>
      </c>
      <c r="C5" s="103" t="s">
        <v>155</v>
      </c>
      <c r="D5" s="103" t="s">
        <v>156</v>
      </c>
      <c r="E5" s="103" t="s">
        <v>157</v>
      </c>
      <c r="F5" s="103" t="s">
        <v>158</v>
      </c>
      <c r="G5" s="105">
        <v>3</v>
      </c>
      <c r="H5" s="103" t="s">
        <v>159</v>
      </c>
      <c r="I5" s="105">
        <v>3</v>
      </c>
      <c r="J5" s="103" t="s">
        <v>20</v>
      </c>
      <c r="K5" s="103"/>
      <c r="L5" s="103" t="s">
        <v>160</v>
      </c>
      <c r="M5" s="103" t="s">
        <v>160</v>
      </c>
      <c r="N5" s="103" t="s">
        <v>161</v>
      </c>
      <c r="O5" s="103"/>
    </row>
    <row r="6" spans="1:15" ht="30" x14ac:dyDescent="0.25">
      <c r="A6" s="103" t="s">
        <v>162</v>
      </c>
      <c r="B6" s="103" t="s">
        <v>163</v>
      </c>
      <c r="C6" s="103" t="s">
        <v>164</v>
      </c>
      <c r="D6" s="103" t="s">
        <v>165</v>
      </c>
      <c r="E6" s="103" t="s">
        <v>166</v>
      </c>
      <c r="F6" s="103" t="s">
        <v>167</v>
      </c>
      <c r="G6" s="105">
        <v>2</v>
      </c>
      <c r="H6" s="103" t="s">
        <v>168</v>
      </c>
      <c r="I6" s="105">
        <v>2</v>
      </c>
      <c r="J6" s="103" t="s">
        <v>8</v>
      </c>
      <c r="K6" s="103"/>
      <c r="L6" s="103"/>
      <c r="M6" s="103"/>
      <c r="N6" s="103" t="s">
        <v>169</v>
      </c>
      <c r="O6" s="103"/>
    </row>
    <row r="7" spans="1:15" ht="30" x14ac:dyDescent="0.25">
      <c r="A7" s="103" t="s">
        <v>163</v>
      </c>
      <c r="B7" s="103" t="s">
        <v>170</v>
      </c>
      <c r="C7" s="103" t="s">
        <v>171</v>
      </c>
      <c r="D7" s="103" t="s">
        <v>172</v>
      </c>
      <c r="E7" s="103" t="s">
        <v>173</v>
      </c>
      <c r="F7" s="103" t="s">
        <v>174</v>
      </c>
      <c r="G7" s="105">
        <v>1</v>
      </c>
      <c r="H7" s="103" t="s">
        <v>175</v>
      </c>
      <c r="I7" s="105">
        <v>1</v>
      </c>
      <c r="J7" s="103"/>
      <c r="K7" s="103"/>
      <c r="L7" s="103"/>
      <c r="M7" s="103"/>
      <c r="N7" s="103"/>
      <c r="O7" s="103"/>
    </row>
    <row r="8" spans="1:15" ht="30" x14ac:dyDescent="0.25">
      <c r="A8" s="103" t="s">
        <v>176</v>
      </c>
      <c r="B8" s="103" t="s">
        <v>177</v>
      </c>
      <c r="C8" s="103" t="s">
        <v>178</v>
      </c>
      <c r="D8" s="103" t="s">
        <v>179</v>
      </c>
      <c r="E8" s="103" t="s">
        <v>180</v>
      </c>
      <c r="F8" s="103"/>
      <c r="G8" s="103"/>
      <c r="H8" s="103"/>
      <c r="I8" s="103"/>
      <c r="J8" s="103"/>
      <c r="K8" s="103"/>
      <c r="L8" s="103"/>
      <c r="M8" s="103"/>
      <c r="N8" s="103"/>
      <c r="O8" s="103"/>
    </row>
    <row r="9" spans="1:15" ht="30" x14ac:dyDescent="0.25">
      <c r="A9" s="103" t="s">
        <v>181</v>
      </c>
      <c r="B9" s="103" t="s">
        <v>182</v>
      </c>
      <c r="C9" s="103" t="s">
        <v>182</v>
      </c>
      <c r="D9" s="103" t="s">
        <v>183</v>
      </c>
      <c r="E9" s="103" t="s">
        <v>184</v>
      </c>
      <c r="F9" s="103"/>
      <c r="G9" s="103"/>
      <c r="H9" s="103"/>
      <c r="I9" s="103"/>
      <c r="J9" s="103"/>
      <c r="K9" s="103"/>
      <c r="L9" s="103"/>
      <c r="M9" s="103"/>
      <c r="N9" s="103"/>
      <c r="O9" s="103"/>
    </row>
    <row r="10" spans="1:15" ht="30" x14ac:dyDescent="0.25">
      <c r="A10" s="103" t="s">
        <v>185</v>
      </c>
      <c r="B10" s="103"/>
      <c r="C10" s="103"/>
      <c r="D10" s="103" t="s">
        <v>182</v>
      </c>
      <c r="E10" s="103" t="s">
        <v>186</v>
      </c>
      <c r="F10" s="103"/>
      <c r="G10" s="103"/>
      <c r="H10" s="103"/>
      <c r="I10" s="103"/>
      <c r="J10" s="103"/>
      <c r="K10" s="103"/>
      <c r="L10" s="103"/>
      <c r="M10" s="103"/>
      <c r="N10" s="103"/>
      <c r="O10" s="103"/>
    </row>
    <row r="11" spans="1:15" x14ac:dyDescent="0.25">
      <c r="A11" s="103" t="s">
        <v>187</v>
      </c>
      <c r="B11" s="103"/>
      <c r="C11" s="103"/>
      <c r="D11" s="103"/>
      <c r="E11" s="103" t="s">
        <v>188</v>
      </c>
      <c r="F11" s="103"/>
      <c r="G11" s="103"/>
      <c r="H11" s="103"/>
      <c r="I11" s="103"/>
      <c r="J11" s="103"/>
      <c r="K11" s="103"/>
      <c r="L11" s="103"/>
      <c r="M11" s="103"/>
      <c r="N11" s="103"/>
      <c r="O11" s="103"/>
    </row>
    <row r="12" spans="1:15" x14ac:dyDescent="0.25">
      <c r="A12" s="103" t="s">
        <v>170</v>
      </c>
      <c r="B12" s="103"/>
      <c r="C12" s="103"/>
      <c r="D12" s="103"/>
      <c r="E12" s="103" t="s">
        <v>189</v>
      </c>
      <c r="F12" s="103"/>
      <c r="G12" s="103"/>
      <c r="H12" s="103"/>
      <c r="I12" s="103"/>
      <c r="J12" s="103"/>
      <c r="K12" s="103"/>
      <c r="L12" s="103"/>
      <c r="M12" s="103"/>
      <c r="N12" s="103"/>
      <c r="O12" s="103"/>
    </row>
    <row r="13" spans="1:15" x14ac:dyDescent="0.25">
      <c r="A13" s="103"/>
      <c r="B13" s="103"/>
      <c r="C13" s="103"/>
      <c r="D13" s="103"/>
      <c r="E13" s="103" t="s">
        <v>190</v>
      </c>
      <c r="F13" s="103"/>
      <c r="G13" s="103"/>
      <c r="H13" s="103"/>
      <c r="I13" s="103"/>
      <c r="J13" s="103"/>
      <c r="K13" s="103"/>
      <c r="L13" s="103"/>
      <c r="M13" s="103"/>
      <c r="N13" s="103"/>
      <c r="O13" s="103"/>
    </row>
    <row r="14" spans="1:15" x14ac:dyDescent="0.25">
      <c r="A14" s="103" t="s">
        <v>191</v>
      </c>
      <c r="B14" s="103"/>
      <c r="C14" s="103"/>
      <c r="D14" s="103"/>
      <c r="E14" s="103" t="s">
        <v>192</v>
      </c>
      <c r="F14" s="103"/>
      <c r="G14" s="103"/>
      <c r="H14" s="103"/>
      <c r="I14" s="103"/>
      <c r="J14" s="103"/>
      <c r="K14" s="103"/>
      <c r="L14" s="103"/>
      <c r="M14" s="103"/>
      <c r="N14" s="103"/>
      <c r="O14" s="103"/>
    </row>
    <row r="15" spans="1:15" x14ac:dyDescent="0.25">
      <c r="A15" s="103"/>
      <c r="B15" s="103"/>
      <c r="C15" s="103"/>
      <c r="D15" s="103"/>
      <c r="E15" s="103" t="s">
        <v>193</v>
      </c>
      <c r="F15" s="103"/>
      <c r="G15" s="103"/>
      <c r="H15" s="103"/>
      <c r="I15" s="103"/>
      <c r="J15" s="103"/>
      <c r="K15" s="103"/>
      <c r="L15" s="103"/>
      <c r="M15" s="103"/>
      <c r="N15" s="103"/>
      <c r="O15" s="103"/>
    </row>
    <row r="16" spans="1:15" x14ac:dyDescent="0.25">
      <c r="A16" s="103"/>
      <c r="B16" s="103"/>
      <c r="C16" s="103"/>
      <c r="D16" s="103"/>
      <c r="E16" s="103" t="s">
        <v>194</v>
      </c>
      <c r="F16" s="103"/>
      <c r="G16" s="103"/>
      <c r="H16" s="103"/>
      <c r="I16" s="103"/>
      <c r="J16" s="103"/>
      <c r="K16" s="103"/>
      <c r="L16" s="103"/>
      <c r="M16" s="103"/>
      <c r="N16" s="103"/>
      <c r="O16" s="103"/>
    </row>
    <row r="17" spans="1:15" x14ac:dyDescent="0.25">
      <c r="A17" s="103"/>
      <c r="B17" s="103"/>
      <c r="C17" s="103"/>
      <c r="D17" s="103"/>
      <c r="E17" s="103" t="s">
        <v>195</v>
      </c>
      <c r="F17" s="103"/>
      <c r="G17" s="103"/>
      <c r="H17" s="103"/>
      <c r="I17" s="103"/>
      <c r="J17" s="103"/>
      <c r="K17" s="103"/>
      <c r="L17" s="103"/>
      <c r="M17" s="103"/>
      <c r="N17" s="103"/>
      <c r="O17" s="103"/>
    </row>
    <row r="18" spans="1:15" x14ac:dyDescent="0.25">
      <c r="A18" s="103"/>
      <c r="B18" s="103"/>
      <c r="C18" s="103"/>
      <c r="D18" s="103"/>
      <c r="E18" s="103" t="s">
        <v>196</v>
      </c>
      <c r="F18" s="103"/>
      <c r="G18" s="103"/>
      <c r="H18" s="103"/>
      <c r="I18" s="103"/>
      <c r="J18" s="103"/>
      <c r="K18" s="103"/>
      <c r="L18" s="103"/>
      <c r="M18" s="103"/>
      <c r="N18" s="103"/>
      <c r="O18" s="103"/>
    </row>
    <row r="19" spans="1:15" x14ac:dyDescent="0.25">
      <c r="A19" s="103"/>
      <c r="B19" s="103"/>
      <c r="C19" s="103"/>
      <c r="D19" s="103"/>
      <c r="E19" s="103" t="s">
        <v>197</v>
      </c>
      <c r="F19" s="103"/>
      <c r="G19" s="103"/>
      <c r="H19" s="103"/>
      <c r="I19" s="103"/>
      <c r="J19" s="103"/>
      <c r="K19" s="103"/>
      <c r="L19" s="103"/>
      <c r="M19" s="103"/>
      <c r="N19" s="103"/>
      <c r="O19" s="103"/>
    </row>
    <row r="20" spans="1:15" x14ac:dyDescent="0.25">
      <c r="A20" s="103"/>
      <c r="B20" s="103"/>
      <c r="C20" s="103"/>
      <c r="D20" s="103"/>
      <c r="E20" s="103" t="s">
        <v>198</v>
      </c>
      <c r="F20" s="103"/>
      <c r="G20" s="103"/>
      <c r="H20" s="103"/>
      <c r="I20" s="103"/>
      <c r="J20" s="103"/>
      <c r="K20" s="103"/>
      <c r="L20" s="103"/>
      <c r="M20" s="103"/>
      <c r="N20" s="103"/>
      <c r="O20" s="103"/>
    </row>
    <row r="21" spans="1:15" ht="15.75" customHeight="1" x14ac:dyDescent="0.25">
      <c r="A21" s="103"/>
      <c r="B21" s="103"/>
      <c r="C21" s="103"/>
      <c r="D21" s="103"/>
      <c r="E21" s="103" t="s">
        <v>199</v>
      </c>
      <c r="F21" s="103"/>
      <c r="G21" s="103"/>
      <c r="H21" s="103"/>
      <c r="I21" s="103"/>
      <c r="J21" s="103"/>
      <c r="K21" s="103"/>
      <c r="L21" s="103"/>
      <c r="M21" s="103"/>
      <c r="N21" s="103"/>
      <c r="O21" s="103"/>
    </row>
    <row r="22" spans="1:15" ht="15.75" customHeight="1" x14ac:dyDescent="0.25">
      <c r="A22" s="103"/>
      <c r="B22" s="103"/>
      <c r="C22" s="103"/>
      <c r="D22" s="103"/>
      <c r="E22" s="103" t="s">
        <v>200</v>
      </c>
      <c r="F22" s="103"/>
      <c r="G22" s="103"/>
      <c r="H22" s="103"/>
      <c r="I22" s="103"/>
      <c r="J22" s="103"/>
      <c r="K22" s="103"/>
      <c r="L22" s="103"/>
      <c r="M22" s="103"/>
      <c r="N22" s="103"/>
      <c r="O22" s="103"/>
    </row>
    <row r="23" spans="1:15" ht="15.75" customHeight="1" x14ac:dyDescent="0.25">
      <c r="A23" s="103"/>
      <c r="B23" s="103"/>
      <c r="C23" s="103"/>
      <c r="D23" s="103"/>
      <c r="E23" s="103" t="s">
        <v>201</v>
      </c>
      <c r="F23" s="103"/>
      <c r="G23" s="103"/>
      <c r="H23" s="103"/>
      <c r="I23" s="103"/>
      <c r="J23" s="103"/>
      <c r="K23" s="103"/>
      <c r="L23" s="103"/>
      <c r="M23" s="103"/>
      <c r="N23" s="103"/>
      <c r="O23" s="103"/>
    </row>
    <row r="24" spans="1:15" ht="15.75" customHeight="1" x14ac:dyDescent="0.25">
      <c r="A24" s="103"/>
      <c r="B24" s="103"/>
      <c r="C24" s="103"/>
      <c r="D24" s="103"/>
      <c r="E24" s="103" t="s">
        <v>202</v>
      </c>
      <c r="F24" s="103"/>
      <c r="G24" s="103"/>
      <c r="H24" s="103"/>
      <c r="I24" s="103"/>
      <c r="J24" s="103"/>
      <c r="K24" s="103"/>
      <c r="L24" s="103"/>
      <c r="M24" s="103"/>
      <c r="N24" s="103"/>
      <c r="O24" s="103"/>
    </row>
    <row r="25" spans="1:15" ht="15.75" customHeight="1" x14ac:dyDescent="0.25">
      <c r="A25" s="103"/>
      <c r="B25" s="103"/>
      <c r="C25" s="103"/>
      <c r="D25" s="103"/>
      <c r="E25" s="103" t="s">
        <v>203</v>
      </c>
      <c r="F25" s="103"/>
      <c r="G25" s="103"/>
      <c r="H25" s="103"/>
      <c r="I25" s="103"/>
      <c r="J25" s="103"/>
      <c r="K25" s="103"/>
      <c r="L25" s="103"/>
      <c r="M25" s="103"/>
      <c r="N25" s="103"/>
      <c r="O25" s="103"/>
    </row>
    <row r="26" spans="1:15" ht="15.75" customHeight="1" x14ac:dyDescent="0.25">
      <c r="A26" s="103"/>
      <c r="B26" s="103"/>
      <c r="C26" s="103"/>
      <c r="D26" s="103"/>
      <c r="E26" s="103" t="s">
        <v>204</v>
      </c>
      <c r="F26" s="103"/>
      <c r="G26" s="103"/>
      <c r="H26" s="103"/>
      <c r="I26" s="103"/>
      <c r="J26" s="103"/>
      <c r="K26" s="103"/>
      <c r="L26" s="103"/>
      <c r="M26" s="103"/>
      <c r="N26" s="103"/>
      <c r="O26" s="103"/>
    </row>
    <row r="27" spans="1:15" ht="15.75" customHeight="1" x14ac:dyDescent="0.25">
      <c r="A27" s="103"/>
      <c r="B27" s="103"/>
      <c r="C27" s="103"/>
      <c r="D27" s="103"/>
      <c r="E27" s="103" t="s">
        <v>205</v>
      </c>
      <c r="F27" s="103"/>
      <c r="G27" s="103"/>
      <c r="H27" s="103"/>
      <c r="I27" s="103"/>
      <c r="J27" s="103"/>
      <c r="K27" s="103"/>
      <c r="L27" s="103"/>
      <c r="M27" s="103"/>
      <c r="N27" s="103"/>
      <c r="O27" s="103"/>
    </row>
    <row r="28" spans="1:15" ht="15.75" customHeight="1" x14ac:dyDescent="0.25">
      <c r="A28" s="103"/>
      <c r="B28" s="103"/>
      <c r="C28" s="103"/>
      <c r="D28" s="103"/>
      <c r="E28" s="103" t="s">
        <v>206</v>
      </c>
      <c r="F28" s="103"/>
      <c r="G28" s="103"/>
      <c r="H28" s="103"/>
      <c r="I28" s="103"/>
      <c r="J28" s="103"/>
      <c r="K28" s="103"/>
      <c r="L28" s="103"/>
      <c r="M28" s="103"/>
      <c r="N28" s="103"/>
      <c r="O28" s="103"/>
    </row>
    <row r="29" spans="1:15" ht="15.75" customHeight="1" x14ac:dyDescent="0.25">
      <c r="A29" s="103"/>
      <c r="B29" s="103"/>
      <c r="C29" s="103"/>
      <c r="D29" s="103"/>
      <c r="E29" s="103" t="s">
        <v>207</v>
      </c>
      <c r="F29" s="103"/>
      <c r="G29" s="103"/>
      <c r="H29" s="103"/>
      <c r="I29" s="103"/>
      <c r="J29" s="103"/>
      <c r="K29" s="103"/>
      <c r="L29" s="103"/>
      <c r="M29" s="103"/>
      <c r="N29" s="103"/>
      <c r="O29" s="103"/>
    </row>
    <row r="30" spans="1:15" ht="15.75" customHeight="1" x14ac:dyDescent="0.25">
      <c r="A30" s="103"/>
      <c r="B30" s="103"/>
      <c r="C30" s="103"/>
      <c r="D30" s="103"/>
      <c r="E30" s="103" t="s">
        <v>208</v>
      </c>
      <c r="F30" s="103"/>
      <c r="G30" s="103"/>
      <c r="H30" s="103"/>
      <c r="I30" s="103"/>
      <c r="J30" s="103"/>
      <c r="K30" s="103"/>
      <c r="L30" s="103"/>
      <c r="M30" s="103"/>
      <c r="N30" s="103"/>
      <c r="O30" s="103"/>
    </row>
    <row r="31" spans="1:15" ht="15.75" customHeight="1" x14ac:dyDescent="0.25">
      <c r="A31" s="103"/>
      <c r="B31" s="103"/>
      <c r="C31" s="103"/>
      <c r="D31" s="103"/>
      <c r="E31" s="103" t="s">
        <v>209</v>
      </c>
      <c r="F31" s="103"/>
      <c r="G31" s="103"/>
      <c r="H31" s="103"/>
      <c r="I31" s="103"/>
      <c r="J31" s="103"/>
      <c r="K31" s="103"/>
      <c r="L31" s="103"/>
      <c r="M31" s="103"/>
      <c r="N31" s="103"/>
      <c r="O31" s="103"/>
    </row>
    <row r="32" spans="1:15" ht="15.75" customHeight="1" x14ac:dyDescent="0.25">
      <c r="A32" s="103"/>
      <c r="B32" s="103"/>
      <c r="C32" s="103"/>
      <c r="D32" s="103"/>
      <c r="E32" s="103" t="s">
        <v>210</v>
      </c>
      <c r="F32" s="103"/>
      <c r="G32" s="103"/>
      <c r="H32" s="103"/>
      <c r="I32" s="103"/>
      <c r="J32" s="103"/>
      <c r="K32" s="103"/>
      <c r="L32" s="103"/>
      <c r="M32" s="103"/>
      <c r="N32" s="103"/>
      <c r="O32" s="103"/>
    </row>
    <row r="33" spans="1:15" ht="15.75" customHeight="1" x14ac:dyDescent="0.25">
      <c r="A33" s="103"/>
      <c r="B33" s="103"/>
      <c r="C33" s="103"/>
      <c r="D33" s="103"/>
      <c r="E33" s="103" t="s">
        <v>211</v>
      </c>
      <c r="F33" s="103"/>
      <c r="G33" s="103"/>
      <c r="H33" s="103"/>
      <c r="I33" s="103"/>
      <c r="J33" s="103"/>
      <c r="K33" s="103"/>
      <c r="L33" s="103"/>
      <c r="M33" s="103"/>
      <c r="N33" s="103"/>
      <c r="O33" s="103"/>
    </row>
    <row r="34" spans="1:15" ht="15.75" customHeight="1" x14ac:dyDescent="0.25">
      <c r="A34" s="103"/>
      <c r="B34" s="103"/>
      <c r="C34" s="103"/>
      <c r="D34" s="103"/>
      <c r="E34" s="103" t="s">
        <v>212</v>
      </c>
      <c r="F34" s="103"/>
      <c r="G34" s="103"/>
      <c r="H34" s="103"/>
      <c r="I34" s="103"/>
      <c r="J34" s="103"/>
      <c r="K34" s="103"/>
      <c r="L34" s="103"/>
      <c r="M34" s="103"/>
      <c r="N34" s="103"/>
      <c r="O34" s="103"/>
    </row>
    <row r="35" spans="1:15" ht="15.75" customHeight="1" x14ac:dyDescent="0.25">
      <c r="A35" s="103"/>
      <c r="B35" s="103"/>
      <c r="C35" s="103"/>
      <c r="D35" s="103"/>
      <c r="E35" s="103" t="s">
        <v>213</v>
      </c>
      <c r="F35" s="103"/>
      <c r="G35" s="103"/>
      <c r="H35" s="103"/>
      <c r="I35" s="103"/>
      <c r="J35" s="103"/>
      <c r="K35" s="103"/>
      <c r="L35" s="103"/>
      <c r="M35" s="103"/>
      <c r="N35" s="103"/>
      <c r="O35" s="103"/>
    </row>
    <row r="36" spans="1:15" ht="15.75" customHeight="1" x14ac:dyDescent="0.25">
      <c r="A36" s="103"/>
      <c r="B36" s="103"/>
      <c r="C36" s="103"/>
      <c r="D36" s="103"/>
      <c r="E36" s="103" t="s">
        <v>214</v>
      </c>
      <c r="F36" s="103"/>
      <c r="G36" s="103"/>
      <c r="H36" s="103"/>
      <c r="I36" s="103"/>
      <c r="J36" s="103"/>
      <c r="K36" s="103"/>
      <c r="L36" s="103"/>
      <c r="M36" s="103"/>
      <c r="N36" s="103"/>
      <c r="O36" s="103"/>
    </row>
    <row r="37" spans="1:15" ht="15.75" customHeight="1" x14ac:dyDescent="0.25">
      <c r="A37" s="103"/>
      <c r="B37" s="103"/>
      <c r="C37" s="103"/>
      <c r="D37" s="103"/>
      <c r="E37" s="103" t="s">
        <v>215</v>
      </c>
      <c r="F37" s="103"/>
      <c r="G37" s="103"/>
      <c r="H37" s="103"/>
      <c r="I37" s="103"/>
      <c r="J37" s="103"/>
      <c r="K37" s="103"/>
      <c r="L37" s="103"/>
      <c r="M37" s="103"/>
      <c r="N37" s="103"/>
      <c r="O37" s="103"/>
    </row>
    <row r="38" spans="1:15" ht="15.75" customHeight="1" x14ac:dyDescent="0.25">
      <c r="A38" s="103"/>
      <c r="B38" s="103"/>
      <c r="C38" s="103"/>
      <c r="D38" s="103"/>
      <c r="E38" s="103" t="s">
        <v>216</v>
      </c>
      <c r="F38" s="103"/>
      <c r="G38" s="103"/>
      <c r="H38" s="103"/>
      <c r="I38" s="103"/>
      <c r="J38" s="103"/>
      <c r="K38" s="103"/>
      <c r="L38" s="103"/>
      <c r="M38" s="103"/>
      <c r="N38" s="103"/>
      <c r="O38" s="103"/>
    </row>
    <row r="39" spans="1:15" ht="15.75" customHeight="1" x14ac:dyDescent="0.25">
      <c r="A39" s="103"/>
      <c r="B39" s="103"/>
      <c r="C39" s="103"/>
      <c r="D39" s="103"/>
      <c r="E39" s="103" t="s">
        <v>217</v>
      </c>
      <c r="F39" s="103"/>
      <c r="G39" s="103"/>
      <c r="H39" s="103"/>
      <c r="I39" s="103"/>
      <c r="J39" s="103"/>
      <c r="K39" s="103"/>
      <c r="L39" s="103"/>
      <c r="M39" s="103"/>
      <c r="N39" s="103"/>
      <c r="O39" s="103"/>
    </row>
    <row r="40" spans="1:15" ht="15.75" customHeight="1" x14ac:dyDescent="0.25">
      <c r="A40" s="103"/>
      <c r="B40" s="103"/>
      <c r="C40" s="103"/>
      <c r="D40" s="103"/>
      <c r="E40" s="103" t="s">
        <v>218</v>
      </c>
      <c r="F40" s="103"/>
      <c r="G40" s="103"/>
      <c r="H40" s="103"/>
      <c r="I40" s="103"/>
      <c r="J40" s="103"/>
      <c r="K40" s="103"/>
      <c r="L40" s="103"/>
      <c r="M40" s="103"/>
      <c r="N40" s="103"/>
      <c r="O40" s="103"/>
    </row>
    <row r="41" spans="1:15" ht="15.75" customHeight="1" x14ac:dyDescent="0.25">
      <c r="A41" s="103"/>
      <c r="B41" s="103"/>
      <c r="C41" s="103"/>
      <c r="D41" s="103"/>
      <c r="E41" s="103" t="s">
        <v>219</v>
      </c>
      <c r="F41" s="103"/>
      <c r="G41" s="103"/>
      <c r="H41" s="103"/>
      <c r="I41" s="103"/>
      <c r="J41" s="103"/>
      <c r="K41" s="103"/>
      <c r="L41" s="103"/>
      <c r="M41" s="103"/>
      <c r="N41" s="103"/>
      <c r="O41" s="103"/>
    </row>
    <row r="42" spans="1:15" ht="15.75" customHeight="1" x14ac:dyDescent="0.25">
      <c r="A42" s="103"/>
      <c r="B42" s="103"/>
      <c r="C42" s="103"/>
      <c r="D42" s="103"/>
      <c r="E42" s="103" t="s">
        <v>220</v>
      </c>
      <c r="F42" s="103"/>
      <c r="G42" s="103"/>
      <c r="H42" s="103"/>
      <c r="I42" s="103"/>
      <c r="J42" s="103"/>
      <c r="K42" s="103"/>
      <c r="L42" s="103"/>
      <c r="M42" s="103"/>
      <c r="N42" s="103"/>
      <c r="O42" s="103"/>
    </row>
    <row r="43" spans="1:15" ht="15.75" customHeight="1" x14ac:dyDescent="0.25">
      <c r="A43" s="103"/>
      <c r="B43" s="103"/>
      <c r="C43" s="103"/>
      <c r="D43" s="103"/>
      <c r="E43" s="103" t="s">
        <v>221</v>
      </c>
      <c r="F43" s="103"/>
      <c r="G43" s="103"/>
      <c r="H43" s="103"/>
      <c r="I43" s="103"/>
      <c r="J43" s="103"/>
      <c r="K43" s="103"/>
      <c r="L43" s="103"/>
      <c r="M43" s="103"/>
      <c r="N43" s="103"/>
      <c r="O43" s="103"/>
    </row>
    <row r="44" spans="1:15" ht="15.75" customHeight="1" x14ac:dyDescent="0.25">
      <c r="A44" s="103"/>
      <c r="B44" s="103"/>
      <c r="C44" s="103"/>
      <c r="D44" s="103"/>
      <c r="E44" s="103" t="s">
        <v>222</v>
      </c>
      <c r="F44" s="103"/>
      <c r="G44" s="103"/>
      <c r="H44" s="103"/>
      <c r="I44" s="103"/>
      <c r="J44" s="103"/>
      <c r="K44" s="103"/>
      <c r="L44" s="103"/>
      <c r="M44" s="103"/>
      <c r="N44" s="103"/>
      <c r="O44" s="103"/>
    </row>
  </sheetData>
  <mergeCells count="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vt:lpstr>
      <vt:lpstr>FORMULAS</vt:lpstr>
      <vt:lpstr>2025- Tablas Inherente</vt:lpstr>
      <vt:lpstr>2025- Mapa Calor R Inherente</vt:lpstr>
      <vt:lpstr>Tipologia RResidual</vt:lpstr>
      <vt:lpstr>2025- Mapa Calor R Residual</vt:lpstr>
      <vt:lpstr>Criterios</vt:lpstr>
      <vt:lpstr>'Mapa de riesgos'!pro</vt:lpstr>
      <vt:lpstr>'Mapa de riesgos'!Procesos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cp:lastModifiedBy>
  <dcterms:created xsi:type="dcterms:W3CDTF">2013-05-09T21:35:12Z</dcterms:created>
  <dcterms:modified xsi:type="dcterms:W3CDTF">2025-04-24T15:49:51Z</dcterms:modified>
</cp:coreProperties>
</file>